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a.PALAZZUOLO\Desktop\piano anticorr del 4_2018\"/>
    </mc:Choice>
  </mc:AlternateContent>
  <xr:revisionPtr revIDLastSave="0" documentId="8_{8132CCAE-9A07-4290-AFD1-53A9A1B31CF8}" xr6:coauthVersionLast="43" xr6:coauthVersionMax="43" xr10:uidLastSave="{00000000-0000-0000-0000-000000000000}"/>
  <bookViews>
    <workbookView xWindow="-120" yWindow="-120" windowWidth="29040" windowHeight="15840" tabRatio="500" firstSheet="1" activeTab="20" xr2:uid="{00000000-000D-0000-FFFF-FFFF00000000}"/>
  </bookViews>
  <sheets>
    <sheet name="Indice Schede" sheetId="1" r:id="rId1"/>
    <sheet name="Prospetto Finale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13" sheetId="15" r:id="rId15"/>
    <sheet name="14" sheetId="16" r:id="rId16"/>
    <sheet name="15" sheetId="17" r:id="rId17"/>
    <sheet name="16" sheetId="18" r:id="rId18"/>
    <sheet name="17" sheetId="19" r:id="rId19"/>
    <sheet name="18" sheetId="20" r:id="rId20"/>
    <sheet name="19" sheetId="21" r:id="rId21"/>
    <sheet name="20" sheetId="22" r:id="rId22"/>
    <sheet name="21" sheetId="23" r:id="rId23"/>
    <sheet name="22" sheetId="24" r:id="rId24"/>
    <sheet name="23" sheetId="25" r:id="rId25"/>
    <sheet name="24" sheetId="26" r:id="rId26"/>
    <sheet name="25" sheetId="27" r:id="rId27"/>
    <sheet name="26" sheetId="28" r:id="rId28"/>
    <sheet name="27" sheetId="29" r:id="rId29"/>
    <sheet name="28" sheetId="30" r:id="rId30"/>
    <sheet name="29" sheetId="31" r:id="rId31"/>
    <sheet name="30" sheetId="32" r:id="rId32"/>
    <sheet name="31" sheetId="33" r:id="rId33"/>
    <sheet name="32" sheetId="34" r:id="rId34"/>
    <sheet name="33" sheetId="35" r:id="rId35"/>
    <sheet name="34" sheetId="36" r:id="rId36"/>
    <sheet name="35" sheetId="37" r:id="rId37"/>
    <sheet name="36" sheetId="38" r:id="rId38"/>
    <sheet name="37" sheetId="39" r:id="rId39"/>
    <sheet name="38" sheetId="40" r:id="rId40"/>
    <sheet name="39" sheetId="41" r:id="rId41"/>
    <sheet name="40" sheetId="42" r:id="rId42"/>
    <sheet name="41" sheetId="43" r:id="rId43"/>
    <sheet name="42" sheetId="44" r:id="rId44"/>
    <sheet name="43" sheetId="45" r:id="rId45"/>
    <sheet name="44" sheetId="46" r:id="rId46"/>
    <sheet name="45" sheetId="47" r:id="rId47"/>
    <sheet name="46" sheetId="48" r:id="rId48"/>
    <sheet name="47" sheetId="50" r:id="rId49"/>
    <sheet name="48" sheetId="51" r:id="rId50"/>
    <sheet name="49" sheetId="52" r:id="rId51"/>
    <sheet name="Foglio50" sheetId="53" r:id="rId52"/>
    <sheet name="Foglio51" sheetId="54" r:id="rId53"/>
  </sheets>
  <definedNames>
    <definedName name="__xlcn.WorksheetConnection_IndiceSchedeF11F58">'Indice Schede'!$G$10:$G$53</definedName>
    <definedName name="__xlcn.WorksheetConnection_IndiceSchedeN10R63">'Indice Schede'!$O$9:$S$57</definedName>
    <definedName name="__xlcn.WorksheetConnection_RISCHIO2.xlsxIndiceSchedeF10F58">'Indice Schede'!$G$9:$G$53</definedName>
    <definedName name="_xlnm.Print_Area" localSheetId="2">'1'!$A$1:$B$47</definedName>
    <definedName name="_xlnm.Print_Area" localSheetId="11">'10'!$A$1:$B$47</definedName>
    <definedName name="_xlnm.Print_Area" localSheetId="12">'11'!$A$1:$B$46</definedName>
    <definedName name="_xlnm.Print_Area" localSheetId="13">'12'!$A$1:$B$46</definedName>
    <definedName name="_xlnm.Print_Area" localSheetId="14">'13'!$A$1:$B$46</definedName>
    <definedName name="_xlnm.Print_Area" localSheetId="15">'14'!$A$1:$B$46</definedName>
    <definedName name="_xlnm.Print_Area" localSheetId="16">'15'!$A$1:$B$46</definedName>
    <definedName name="_xlnm.Print_Area" localSheetId="17">'16'!$A$1:$B$46</definedName>
    <definedName name="_xlnm.Print_Area" localSheetId="18">'17'!$A$1:$B$47</definedName>
    <definedName name="_xlnm.Print_Area" localSheetId="19">'18'!$A$1:$B$46</definedName>
    <definedName name="_xlnm.Print_Area" localSheetId="20">'19'!$A$1:$B$48</definedName>
    <definedName name="_xlnm.Print_Area" localSheetId="3">'2'!$A$1:$B$47</definedName>
    <definedName name="_xlnm.Print_Area" localSheetId="21">'20'!$A$1:$B$48</definedName>
    <definedName name="_xlnm.Print_Area" localSheetId="22">'21'!$A$1:$B$48</definedName>
    <definedName name="_xlnm.Print_Area" localSheetId="23">'22'!$A$1:$B$48</definedName>
    <definedName name="_xlnm.Print_Area" localSheetId="24">'23'!$A$1:$B$48</definedName>
    <definedName name="_xlnm.Print_Area" localSheetId="25">'24'!$A$1:$B$48</definedName>
    <definedName name="_xlnm.Print_Area" localSheetId="26">'25'!$A$1:$B$48</definedName>
    <definedName name="_xlnm.Print_Area" localSheetId="27">'26'!$A$1:$B$48</definedName>
    <definedName name="_xlnm.Print_Area" localSheetId="28">'27'!$A$1:$B$48</definedName>
    <definedName name="_xlnm.Print_Area" localSheetId="29">'28'!$A$1:$B$48</definedName>
    <definedName name="_xlnm.Print_Area" localSheetId="30">'29'!$A$1:$B$48</definedName>
    <definedName name="_xlnm.Print_Area" localSheetId="4">'3'!$A$1:$B$47</definedName>
    <definedName name="_xlnm.Print_Area" localSheetId="31">'30'!$A$1:$B$48</definedName>
    <definedName name="_xlnm.Print_Area" localSheetId="32">'31'!$A$1:$B$48</definedName>
    <definedName name="_xlnm.Print_Area" localSheetId="33">'32'!$A$1:$B$48</definedName>
    <definedName name="_xlnm.Print_Area" localSheetId="34">'33'!$A$1:$B$48</definedName>
    <definedName name="_xlnm.Print_Area" localSheetId="35">'34'!$A$1:$B$48</definedName>
    <definedName name="_xlnm.Print_Area" localSheetId="36">'35'!$A$1:$B$48</definedName>
    <definedName name="_xlnm.Print_Area" localSheetId="37">'36'!$A$1:$B$48</definedName>
    <definedName name="_xlnm.Print_Area" localSheetId="38">'37'!$A$1:$B$48</definedName>
    <definedName name="_xlnm.Print_Area" localSheetId="39">'38'!$A$1:$B$48</definedName>
    <definedName name="_xlnm.Print_Area" localSheetId="40">'39'!$A$1:$B$48</definedName>
    <definedName name="_xlnm.Print_Area" localSheetId="5">'4'!$A$1:$B$46</definedName>
    <definedName name="_xlnm.Print_Area" localSheetId="41">'40'!$A$1:$B$48</definedName>
    <definedName name="_xlnm.Print_Area" localSheetId="42">'41'!$A$1:$B$48</definedName>
    <definedName name="_xlnm.Print_Area" localSheetId="43">'42'!$A$1:$B$48</definedName>
    <definedName name="_xlnm.Print_Area" localSheetId="44">'43'!$A$1:$B$48</definedName>
    <definedName name="_xlnm.Print_Area" localSheetId="45">'44'!$A$1:$B$48</definedName>
    <definedName name="_xlnm.Print_Area" localSheetId="46">'48'!#REF!</definedName>
    <definedName name="_xlnm.Print_Area" localSheetId="47">'49'!#REF!</definedName>
    <definedName name="_xlnm.Print_Area" localSheetId="48">'47'!$A$1:$B$48</definedName>
    <definedName name="_xlnm.Print_Area" localSheetId="49">'48'!$A$1:$B$48</definedName>
    <definedName name="_xlnm.Print_Area" localSheetId="50">'49'!$A$1:$B$48</definedName>
    <definedName name="_xlnm.Print_Area" localSheetId="6">'5'!$A$1:$B$46</definedName>
    <definedName name="_xlnm.Print_Area" localSheetId="7">'6'!$A$1:$B$46</definedName>
    <definedName name="_xlnm.Print_Area" localSheetId="8">'7'!$A$1:$B$46</definedName>
    <definedName name="_xlnm.Print_Area" localSheetId="9">'8'!$A$1:$B$46</definedName>
    <definedName name="_xlnm.Print_Area" localSheetId="10">'9'!$A$1:$B$46</definedName>
    <definedName name="_xlnm.Print_Area" localSheetId="1">'Prospetto Finale'!$A$1:$G$72</definedName>
    <definedName name="Cavee">'Indice Schede'!#REF!</definedName>
    <definedName name="Centro">'Indice Schede'!#REF!</definedName>
    <definedName name="Nuova_sched">'Indice Schede'!$C$56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3" i="1" l="1"/>
  <c r="B39" i="52"/>
  <c r="B36" i="52"/>
  <c r="B33" i="52"/>
  <c r="B30" i="52"/>
  <c r="B40" i="52" s="1"/>
  <c r="B23" i="52"/>
  <c r="B20" i="52"/>
  <c r="B17" i="52"/>
  <c r="B14" i="52"/>
  <c r="B11" i="52"/>
  <c r="B8" i="52"/>
  <c r="B2" i="52"/>
  <c r="B39" i="51"/>
  <c r="B36" i="51"/>
  <c r="B33" i="51"/>
  <c r="B30" i="51"/>
  <c r="B23" i="51"/>
  <c r="B20" i="51"/>
  <c r="B17" i="51"/>
  <c r="B14" i="51"/>
  <c r="B11" i="51"/>
  <c r="B8" i="51"/>
  <c r="B2" i="51"/>
  <c r="B39" i="50"/>
  <c r="B36" i="50"/>
  <c r="B33" i="50"/>
  <c r="B30" i="50"/>
  <c r="B40" i="50"/>
  <c r="B23" i="50"/>
  <c r="B20" i="50"/>
  <c r="B17" i="50"/>
  <c r="B14" i="50"/>
  <c r="B11" i="50"/>
  <c r="B8" i="50"/>
  <c r="B39" i="46"/>
  <c r="B36" i="46"/>
  <c r="B33" i="46"/>
  <c r="B30" i="46"/>
  <c r="B23" i="46"/>
  <c r="B20" i="46"/>
  <c r="B17" i="46"/>
  <c r="B14" i="46"/>
  <c r="B11" i="46"/>
  <c r="B8" i="46"/>
  <c r="B2" i="46"/>
  <c r="B39" i="45"/>
  <c r="B36" i="45"/>
  <c r="B33" i="45"/>
  <c r="B30" i="45"/>
  <c r="B23" i="45"/>
  <c r="B20" i="45"/>
  <c r="B17" i="45"/>
  <c r="B14" i="45"/>
  <c r="B11" i="45"/>
  <c r="B8" i="45"/>
  <c r="B2" i="45"/>
  <c r="B39" i="44"/>
  <c r="B36" i="44"/>
  <c r="B33" i="44"/>
  <c r="B30" i="44"/>
  <c r="B23" i="44"/>
  <c r="B20" i="44"/>
  <c r="B17" i="44"/>
  <c r="B14" i="44"/>
  <c r="B11" i="44"/>
  <c r="B8" i="44"/>
  <c r="B2" i="44"/>
  <c r="B39" i="43"/>
  <c r="B36" i="43"/>
  <c r="B33" i="43"/>
  <c r="B30" i="43"/>
  <c r="B23" i="43"/>
  <c r="B20" i="43"/>
  <c r="B17" i="43"/>
  <c r="B14" i="43"/>
  <c r="B11" i="43"/>
  <c r="B8" i="43"/>
  <c r="B24" i="43" s="1"/>
  <c r="B2" i="43"/>
  <c r="B39" i="42"/>
  <c r="B36" i="42"/>
  <c r="B33" i="42"/>
  <c r="B30" i="42"/>
  <c r="B23" i="42"/>
  <c r="B20" i="42"/>
  <c r="B17" i="42"/>
  <c r="B11" i="42"/>
  <c r="B8" i="42"/>
  <c r="B2" i="42"/>
  <c r="B39" i="41"/>
  <c r="B36" i="41"/>
  <c r="B33" i="41"/>
  <c r="B30" i="41"/>
  <c r="B23" i="41"/>
  <c r="B20" i="41"/>
  <c r="B17" i="41"/>
  <c r="B14" i="41"/>
  <c r="B11" i="41"/>
  <c r="B8" i="41"/>
  <c r="B2" i="41"/>
  <c r="B39" i="40"/>
  <c r="B36" i="40"/>
  <c r="B33" i="40"/>
  <c r="B30" i="40"/>
  <c r="B40" i="40" s="1"/>
  <c r="B23" i="40"/>
  <c r="B20" i="40"/>
  <c r="B17" i="40"/>
  <c r="B14" i="40"/>
  <c r="B11" i="40"/>
  <c r="B8" i="40"/>
  <c r="B2" i="40"/>
  <c r="B39" i="39"/>
  <c r="B36" i="39"/>
  <c r="B33" i="39"/>
  <c r="B30" i="39"/>
  <c r="B23" i="39"/>
  <c r="B20" i="39"/>
  <c r="B17" i="39"/>
  <c r="B11" i="39"/>
  <c r="B8" i="39"/>
  <c r="B2" i="39"/>
  <c r="B39" i="38"/>
  <c r="B36" i="38"/>
  <c r="B33" i="38"/>
  <c r="B30" i="38"/>
  <c r="B40" i="38" s="1"/>
  <c r="B23" i="38"/>
  <c r="B20" i="38"/>
  <c r="B17" i="38"/>
  <c r="B14" i="38"/>
  <c r="B11" i="38"/>
  <c r="B8" i="38"/>
  <c r="B24" i="38" s="1"/>
  <c r="B2" i="38"/>
  <c r="B39" i="37"/>
  <c r="B36" i="37"/>
  <c r="B33" i="37"/>
  <c r="B30" i="37"/>
  <c r="B23" i="37"/>
  <c r="B20" i="37"/>
  <c r="B17" i="37"/>
  <c r="B14" i="37"/>
  <c r="B11" i="37"/>
  <c r="B8" i="37"/>
  <c r="B2" i="37"/>
  <c r="B39" i="36"/>
  <c r="B36" i="36"/>
  <c r="B33" i="36"/>
  <c r="B30" i="36"/>
  <c r="B40" i="36" s="1"/>
  <c r="B23" i="36"/>
  <c r="B20" i="36"/>
  <c r="B17" i="36"/>
  <c r="B14" i="36"/>
  <c r="B11" i="36"/>
  <c r="B24" i="36" s="1"/>
  <c r="B8" i="36"/>
  <c r="B2" i="36"/>
  <c r="B39" i="35"/>
  <c r="B36" i="35"/>
  <c r="B33" i="35"/>
  <c r="B30" i="35"/>
  <c r="B23" i="35"/>
  <c r="B20" i="35"/>
  <c r="B17" i="35"/>
  <c r="B14" i="35"/>
  <c r="B11" i="35"/>
  <c r="B8" i="35"/>
  <c r="B2" i="35"/>
  <c r="B39" i="34"/>
  <c r="B36" i="34"/>
  <c r="B33" i="34"/>
  <c r="B30" i="34"/>
  <c r="B40" i="34"/>
  <c r="B23" i="34"/>
  <c r="B20" i="34"/>
  <c r="B17" i="34"/>
  <c r="B14" i="34"/>
  <c r="B11" i="34"/>
  <c r="B8" i="34"/>
  <c r="B2" i="34"/>
  <c r="B39" i="33"/>
  <c r="B36" i="33"/>
  <c r="B33" i="33"/>
  <c r="B30" i="33"/>
  <c r="B23" i="33"/>
  <c r="B20" i="33"/>
  <c r="B17" i="33"/>
  <c r="B14" i="33"/>
  <c r="B11" i="33"/>
  <c r="B8" i="33"/>
  <c r="B2" i="33"/>
  <c r="B39" i="32"/>
  <c r="B36" i="32"/>
  <c r="B33" i="32"/>
  <c r="B30" i="32"/>
  <c r="B23" i="32"/>
  <c r="B20" i="32"/>
  <c r="B17" i="32"/>
  <c r="B14" i="32"/>
  <c r="B11" i="32"/>
  <c r="B8" i="32"/>
  <c r="B24" i="32" s="1"/>
  <c r="B2" i="32"/>
  <c r="B39" i="31"/>
  <c r="B36" i="31"/>
  <c r="B33" i="31"/>
  <c r="B30" i="31"/>
  <c r="B23" i="31"/>
  <c r="B20" i="31"/>
  <c r="B17" i="31"/>
  <c r="B14" i="31"/>
  <c r="B11" i="31"/>
  <c r="B8" i="31"/>
  <c r="B2" i="31"/>
  <c r="B39" i="30"/>
  <c r="B36" i="30"/>
  <c r="B33" i="30"/>
  <c r="B30" i="30"/>
  <c r="B40" i="30" s="1"/>
  <c r="B23" i="30"/>
  <c r="B20" i="30"/>
  <c r="B17" i="30"/>
  <c r="B14" i="30"/>
  <c r="B11" i="30"/>
  <c r="B8" i="30"/>
  <c r="B24" i="30" s="1"/>
  <c r="B2" i="30"/>
  <c r="B39" i="29"/>
  <c r="B36" i="29"/>
  <c r="B33" i="29"/>
  <c r="B30" i="29"/>
  <c r="B23" i="29"/>
  <c r="B20" i="29"/>
  <c r="B17" i="29"/>
  <c r="B14" i="29"/>
  <c r="B11" i="29"/>
  <c r="B8" i="29"/>
  <c r="B2" i="29"/>
  <c r="B39" i="28"/>
  <c r="B36" i="28"/>
  <c r="B33" i="28"/>
  <c r="B30" i="28"/>
  <c r="B40" i="28" s="1"/>
  <c r="B23" i="28"/>
  <c r="B20" i="28"/>
  <c r="B17" i="28"/>
  <c r="B14" i="28"/>
  <c r="B11" i="28"/>
  <c r="B24" i="28" s="1"/>
  <c r="B8" i="28"/>
  <c r="B2" i="28"/>
  <c r="B39" i="27"/>
  <c r="B36" i="27"/>
  <c r="B33" i="27"/>
  <c r="B30" i="27"/>
  <c r="B23" i="27"/>
  <c r="B20" i="27"/>
  <c r="B17" i="27"/>
  <c r="B14" i="27"/>
  <c r="B11" i="27"/>
  <c r="B8" i="27"/>
  <c r="B2" i="27"/>
  <c r="B39" i="26"/>
  <c r="B36" i="26"/>
  <c r="B33" i="26"/>
  <c r="B30" i="26"/>
  <c r="B40" i="26"/>
  <c r="B23" i="26"/>
  <c r="B20" i="26"/>
  <c r="B17" i="26"/>
  <c r="B14" i="26"/>
  <c r="B11" i="26"/>
  <c r="B8" i="26"/>
  <c r="B2" i="26"/>
  <c r="B39" i="25"/>
  <c r="B36" i="25"/>
  <c r="B33" i="25"/>
  <c r="B30" i="25"/>
  <c r="B23" i="25"/>
  <c r="B20" i="25"/>
  <c r="B17" i="25"/>
  <c r="B14" i="25"/>
  <c r="B11" i="25"/>
  <c r="B8" i="25"/>
  <c r="B2" i="25"/>
  <c r="B39" i="24"/>
  <c r="B36" i="24"/>
  <c r="B33" i="24"/>
  <c r="B30" i="24"/>
  <c r="B23" i="24"/>
  <c r="B20" i="24"/>
  <c r="B17" i="24"/>
  <c r="B14" i="24"/>
  <c r="B11" i="24"/>
  <c r="B8" i="24"/>
  <c r="B24" i="24" s="1"/>
  <c r="B2" i="24"/>
  <c r="B39" i="23"/>
  <c r="B36" i="23"/>
  <c r="B33" i="23"/>
  <c r="B30" i="23"/>
  <c r="B23" i="23"/>
  <c r="B20" i="23"/>
  <c r="B17" i="23"/>
  <c r="B14" i="23"/>
  <c r="B11" i="23"/>
  <c r="B8" i="23"/>
  <c r="B2" i="23"/>
  <c r="B39" i="22"/>
  <c r="B36" i="22"/>
  <c r="B33" i="22"/>
  <c r="B30" i="22"/>
  <c r="B40" i="22" s="1"/>
  <c r="B23" i="22"/>
  <c r="B20" i="22"/>
  <c r="B17" i="22"/>
  <c r="B14" i="22"/>
  <c r="B11" i="22"/>
  <c r="B8" i="22"/>
  <c r="B24" i="22" s="1"/>
  <c r="B2" i="22"/>
  <c r="B39" i="21"/>
  <c r="B36" i="21"/>
  <c r="B33" i="21"/>
  <c r="B30" i="21"/>
  <c r="B23" i="21"/>
  <c r="B20" i="21"/>
  <c r="B17" i="21"/>
  <c r="B14" i="21"/>
  <c r="B11" i="21"/>
  <c r="B8" i="21"/>
  <c r="B2" i="21"/>
  <c r="B39" i="20"/>
  <c r="B36" i="20"/>
  <c r="B33" i="20"/>
  <c r="B30" i="20"/>
  <c r="B40" i="20" s="1"/>
  <c r="B23" i="20"/>
  <c r="B20" i="20"/>
  <c r="B17" i="20"/>
  <c r="B14" i="20"/>
  <c r="B11" i="20"/>
  <c r="B24" i="20" s="1"/>
  <c r="B8" i="20"/>
  <c r="B2" i="20"/>
  <c r="B39" i="19"/>
  <c r="B36" i="19"/>
  <c r="B33" i="19"/>
  <c r="B30" i="19"/>
  <c r="B23" i="19"/>
  <c r="B20" i="19"/>
  <c r="B11" i="19"/>
  <c r="B8" i="19"/>
  <c r="B2" i="19"/>
  <c r="B39" i="18"/>
  <c r="B36" i="18"/>
  <c r="B33" i="18"/>
  <c r="B30" i="18"/>
  <c r="B40" i="18" s="1"/>
  <c r="B23" i="18"/>
  <c r="B20" i="18"/>
  <c r="B17" i="18"/>
  <c r="B14" i="18"/>
  <c r="B11" i="18"/>
  <c r="B8" i="18"/>
  <c r="B24" i="18" s="1"/>
  <c r="B2" i="18"/>
  <c r="B39" i="17"/>
  <c r="B36" i="17"/>
  <c r="B33" i="17"/>
  <c r="B30" i="17"/>
  <c r="B23" i="17"/>
  <c r="B20" i="17"/>
  <c r="B14" i="17"/>
  <c r="B11" i="17"/>
  <c r="B2" i="17"/>
  <c r="B39" i="16"/>
  <c r="B40" i="16" s="1"/>
  <c r="B23" i="16"/>
  <c r="B20" i="16"/>
  <c r="B17" i="16"/>
  <c r="B14" i="16"/>
  <c r="B11" i="16"/>
  <c r="B8" i="16"/>
  <c r="B2" i="16"/>
  <c r="B39" i="15"/>
  <c r="B36" i="15"/>
  <c r="B33" i="15"/>
  <c r="B30" i="15"/>
  <c r="B23" i="15"/>
  <c r="B20" i="15"/>
  <c r="B14" i="15"/>
  <c r="B11" i="15"/>
  <c r="B8" i="15"/>
  <c r="B2" i="15"/>
  <c r="B39" i="14"/>
  <c r="B36" i="14"/>
  <c r="B33" i="14"/>
  <c r="B30" i="14"/>
  <c r="B23" i="14"/>
  <c r="B20" i="14"/>
  <c r="B17" i="14"/>
  <c r="B14" i="14"/>
  <c r="B11" i="14"/>
  <c r="B8" i="14"/>
  <c r="B2" i="14"/>
  <c r="B39" i="13"/>
  <c r="B36" i="13"/>
  <c r="B33" i="13"/>
  <c r="B30" i="13"/>
  <c r="B40" i="13" s="1"/>
  <c r="B23" i="13"/>
  <c r="B20" i="13"/>
  <c r="B17" i="13"/>
  <c r="B14" i="13"/>
  <c r="B11" i="13"/>
  <c r="B8" i="13"/>
  <c r="B2" i="13"/>
  <c r="B39" i="12"/>
  <c r="B36" i="12"/>
  <c r="B33" i="12"/>
  <c r="B30" i="12"/>
  <c r="B23" i="12"/>
  <c r="B20" i="12"/>
  <c r="B17" i="12"/>
  <c r="B14" i="12"/>
  <c r="B11" i="12"/>
  <c r="B8" i="12"/>
  <c r="B39" i="11"/>
  <c r="B36" i="11"/>
  <c r="B33" i="11"/>
  <c r="B30" i="11"/>
  <c r="B40" i="11" s="1"/>
  <c r="B23" i="11"/>
  <c r="B20" i="11"/>
  <c r="B17" i="11"/>
  <c r="B14" i="11"/>
  <c r="B11" i="11"/>
  <c r="B8" i="11"/>
  <c r="B39" i="10"/>
  <c r="B36" i="10"/>
  <c r="B33" i="10"/>
  <c r="B30" i="10"/>
  <c r="B40" i="10" s="1"/>
  <c r="B23" i="10"/>
  <c r="B20" i="10"/>
  <c r="B17" i="10"/>
  <c r="B14" i="10"/>
  <c r="B11" i="10"/>
  <c r="B8" i="10"/>
  <c r="B39" i="9"/>
  <c r="B36" i="9"/>
  <c r="B33" i="9"/>
  <c r="B40" i="9" s="1"/>
  <c r="B30" i="9"/>
  <c r="B23" i="9"/>
  <c r="B20" i="9"/>
  <c r="B17" i="9"/>
  <c r="B11" i="9"/>
  <c r="B8" i="9"/>
  <c r="B39" i="8"/>
  <c r="B36" i="8"/>
  <c r="B33" i="8"/>
  <c r="B30" i="8"/>
  <c r="B23" i="8"/>
  <c r="B20" i="8"/>
  <c r="B17" i="8"/>
  <c r="B14" i="8"/>
  <c r="B11" i="8"/>
  <c r="B8" i="8"/>
  <c r="B39" i="7"/>
  <c r="B36" i="7"/>
  <c r="B33" i="7"/>
  <c r="B30" i="7"/>
  <c r="B23" i="7"/>
  <c r="B20" i="7"/>
  <c r="B17" i="7"/>
  <c r="B14" i="7"/>
  <c r="B11" i="7"/>
  <c r="B8" i="7"/>
  <c r="B39" i="6"/>
  <c r="B36" i="6"/>
  <c r="B33" i="6"/>
  <c r="B30" i="6"/>
  <c r="B23" i="6"/>
  <c r="B20" i="6"/>
  <c r="B17" i="6"/>
  <c r="B14" i="6"/>
  <c r="B11" i="6"/>
  <c r="B8" i="6"/>
  <c r="B39" i="5"/>
  <c r="B36" i="5"/>
  <c r="B33" i="5"/>
  <c r="B30" i="5"/>
  <c r="B23" i="5"/>
  <c r="B20" i="5"/>
  <c r="B17" i="5"/>
  <c r="B14" i="5"/>
  <c r="B11" i="5"/>
  <c r="B8" i="5"/>
  <c r="B39" i="4"/>
  <c r="B36" i="4"/>
  <c r="B33" i="4"/>
  <c r="B30" i="4"/>
  <c r="B23" i="4"/>
  <c r="B20" i="4"/>
  <c r="B17" i="4"/>
  <c r="B14" i="4"/>
  <c r="B8" i="4"/>
  <c r="B39" i="3"/>
  <c r="B36" i="3"/>
  <c r="B33" i="3"/>
  <c r="B30" i="3"/>
  <c r="B23" i="3"/>
  <c r="B20" i="3"/>
  <c r="B17" i="3"/>
  <c r="B14" i="3"/>
  <c r="B11" i="3"/>
  <c r="B8" i="3"/>
  <c r="M59" i="1"/>
  <c r="D59" i="1"/>
  <c r="E59" i="1" s="1"/>
  <c r="C59" i="1"/>
  <c r="B59" i="1" s="1"/>
  <c r="M58" i="1"/>
  <c r="D58" i="1"/>
  <c r="C58" i="1"/>
  <c r="G58" i="1" s="1"/>
  <c r="M57" i="1"/>
  <c r="D57" i="1"/>
  <c r="C57" i="1"/>
  <c r="G57" i="1" s="1"/>
  <c r="M56" i="1"/>
  <c r="D56" i="1"/>
  <c r="J56" i="1" s="1"/>
  <c r="C56" i="1"/>
  <c r="G56" i="1"/>
  <c r="U55" i="1"/>
  <c r="V55" i="1" s="1"/>
  <c r="M55" i="1"/>
  <c r="G55" i="1" s="1"/>
  <c r="J55" i="1"/>
  <c r="S55" i="1" s="1"/>
  <c r="I55" i="1"/>
  <c r="H55" i="1"/>
  <c r="U54" i="1"/>
  <c r="V54" i="1" s="1"/>
  <c r="M54" i="1"/>
  <c r="J54" i="1"/>
  <c r="R54" i="1" s="1"/>
  <c r="I54" i="1"/>
  <c r="H54" i="1"/>
  <c r="G54" i="1"/>
  <c r="M53" i="1"/>
  <c r="G53" i="1" s="1"/>
  <c r="D53" i="1"/>
  <c r="M52" i="1"/>
  <c r="D52" i="1"/>
  <c r="C52" i="1"/>
  <c r="G52" i="1" s="1"/>
  <c r="M51" i="1"/>
  <c r="D51" i="1"/>
  <c r="C51" i="1"/>
  <c r="M50" i="1"/>
  <c r="D50" i="1"/>
  <c r="C50" i="1"/>
  <c r="M49" i="1"/>
  <c r="D49" i="1"/>
  <c r="J49" i="1" s="1"/>
  <c r="Q49" i="1" s="1"/>
  <c r="C49" i="1"/>
  <c r="G49" i="1" s="1"/>
  <c r="M48" i="1"/>
  <c r="D48" i="1"/>
  <c r="C48" i="1"/>
  <c r="G48" i="1" s="1"/>
  <c r="M47" i="1"/>
  <c r="D47" i="1"/>
  <c r="C47" i="1"/>
  <c r="M46" i="1"/>
  <c r="D46" i="1"/>
  <c r="C46" i="1"/>
  <c r="M45" i="1"/>
  <c r="D45" i="1"/>
  <c r="C45" i="1"/>
  <c r="G45" i="1" s="1"/>
  <c r="M44" i="1"/>
  <c r="D44" i="1"/>
  <c r="C44" i="1"/>
  <c r="G44" i="1" s="1"/>
  <c r="M43" i="1"/>
  <c r="D43" i="1"/>
  <c r="C43" i="1"/>
  <c r="M42" i="1"/>
  <c r="D42" i="1"/>
  <c r="U42" i="1" s="1"/>
  <c r="V42" i="1" s="1"/>
  <c r="C42" i="1"/>
  <c r="M41" i="1"/>
  <c r="D41" i="1"/>
  <c r="C41" i="1"/>
  <c r="G41" i="1" s="1"/>
  <c r="M40" i="1"/>
  <c r="D40" i="1"/>
  <c r="C40" i="1"/>
  <c r="G40" i="1" s="1"/>
  <c r="M39" i="1"/>
  <c r="D39" i="1"/>
  <c r="C39" i="1"/>
  <c r="M38" i="1"/>
  <c r="D38" i="1"/>
  <c r="I38" i="1" s="1"/>
  <c r="C38" i="1"/>
  <c r="M37" i="1"/>
  <c r="D37" i="1"/>
  <c r="C37" i="1"/>
  <c r="G37" i="1" s="1"/>
  <c r="M36" i="1"/>
  <c r="D36" i="1"/>
  <c r="C36" i="1"/>
  <c r="G36" i="1" s="1"/>
  <c r="M35" i="1"/>
  <c r="D35" i="1"/>
  <c r="C35" i="1"/>
  <c r="M34" i="1"/>
  <c r="D34" i="1"/>
  <c r="C34" i="1"/>
  <c r="M33" i="1"/>
  <c r="D33" i="1"/>
  <c r="C33" i="1"/>
  <c r="G33" i="1" s="1"/>
  <c r="M32" i="1"/>
  <c r="D32" i="1"/>
  <c r="C32" i="1"/>
  <c r="G32" i="1" s="1"/>
  <c r="M31" i="1"/>
  <c r="D31" i="1"/>
  <c r="C31" i="1"/>
  <c r="M30" i="1"/>
  <c r="D30" i="1"/>
  <c r="F30" i="1" s="1"/>
  <c r="C30" i="1"/>
  <c r="M29" i="1"/>
  <c r="D29" i="1"/>
  <c r="F29" i="1" s="1"/>
  <c r="C29" i="1"/>
  <c r="G29" i="1" s="1"/>
  <c r="M28" i="1"/>
  <c r="D28" i="1"/>
  <c r="C28" i="1"/>
  <c r="G28" i="1" s="1"/>
  <c r="M27" i="1"/>
  <c r="D27" i="1"/>
  <c r="C27" i="1"/>
  <c r="M26" i="1"/>
  <c r="D26" i="1"/>
  <c r="U26" i="1" s="1"/>
  <c r="V26" i="1" s="1"/>
  <c r="C26" i="1"/>
  <c r="M25" i="1"/>
  <c r="D25" i="1"/>
  <c r="F25" i="1" s="1"/>
  <c r="C25" i="1"/>
  <c r="G25" i="1" s="1"/>
  <c r="M24" i="1"/>
  <c r="D24" i="1"/>
  <c r="C24" i="1"/>
  <c r="G24" i="1" s="1"/>
  <c r="M23" i="1"/>
  <c r="D23" i="1"/>
  <c r="C23" i="1"/>
  <c r="M22" i="1"/>
  <c r="D22" i="1"/>
  <c r="C22" i="1"/>
  <c r="M21" i="1"/>
  <c r="D21" i="1"/>
  <c r="F21" i="1" s="1"/>
  <c r="C21" i="1"/>
  <c r="G21" i="1" s="1"/>
  <c r="M20" i="1"/>
  <c r="D20" i="1"/>
  <c r="C20" i="1"/>
  <c r="G20" i="1" s="1"/>
  <c r="M19" i="1"/>
  <c r="G19" i="1" s="1"/>
  <c r="D19" i="1"/>
  <c r="C19" i="1"/>
  <c r="B19" i="1" s="1"/>
  <c r="B2" i="12" s="1"/>
  <c r="M18" i="1"/>
  <c r="D18" i="1"/>
  <c r="F18" i="1" s="1"/>
  <c r="C18" i="1"/>
  <c r="M17" i="1"/>
  <c r="D17" i="1"/>
  <c r="C17" i="1"/>
  <c r="B17" i="1" s="1"/>
  <c r="B2" i="10" s="1"/>
  <c r="M16" i="1"/>
  <c r="D16" i="1"/>
  <c r="C16" i="1"/>
  <c r="G16" i="1"/>
  <c r="M15" i="1"/>
  <c r="D15" i="1"/>
  <c r="F15" i="1" s="1"/>
  <c r="C15" i="1"/>
  <c r="G15" i="1" s="1"/>
  <c r="B15" i="1"/>
  <c r="B2" i="8" s="1"/>
  <c r="M14" i="1"/>
  <c r="D14" i="1"/>
  <c r="C14" i="1"/>
  <c r="G14" i="1" s="1"/>
  <c r="M13" i="1"/>
  <c r="D13" i="1"/>
  <c r="C13" i="1"/>
  <c r="B13" i="1" s="1"/>
  <c r="B2" i="6" s="1"/>
  <c r="M12" i="1"/>
  <c r="D12" i="1"/>
  <c r="C12" i="1"/>
  <c r="M11" i="1"/>
  <c r="D11" i="1"/>
  <c r="H11" i="1" s="1"/>
  <c r="C11" i="1"/>
  <c r="B11" i="1" s="1"/>
  <c r="B2" i="4" s="1"/>
  <c r="M10" i="1"/>
  <c r="D10" i="1"/>
  <c r="F10" i="1" s="1"/>
  <c r="C10" i="1"/>
  <c r="G10" i="1" s="1"/>
  <c r="G18" i="1"/>
  <c r="P55" i="1"/>
  <c r="G13" i="1"/>
  <c r="B16" i="1"/>
  <c r="B2" i="9" s="1"/>
  <c r="B18" i="1"/>
  <c r="B2" i="11" s="1"/>
  <c r="R55" i="1"/>
  <c r="G59" i="1"/>
  <c r="F12" i="1"/>
  <c r="F14" i="1"/>
  <c r="P54" i="1"/>
  <c r="R56" i="1"/>
  <c r="E57" i="1"/>
  <c r="U57" i="1"/>
  <c r="V57" i="1" s="1"/>
  <c r="E58" i="1"/>
  <c r="R58" i="1" s="1"/>
  <c r="B24" i="9"/>
  <c r="B24" i="39"/>
  <c r="S54" i="1"/>
  <c r="Q56" i="1"/>
  <c r="B24" i="4"/>
  <c r="B24" i="5"/>
  <c r="B24" i="6"/>
  <c r="B44" i="6" s="1"/>
  <c r="B24" i="7"/>
  <c r="B24" i="8"/>
  <c r="B24" i="15"/>
  <c r="B24" i="17"/>
  <c r="B24" i="19"/>
  <c r="B44" i="19" s="1"/>
  <c r="E26" i="1" s="1"/>
  <c r="B24" i="21"/>
  <c r="B24" i="23"/>
  <c r="B44" i="23"/>
  <c r="E30" i="1" s="1"/>
  <c r="B24" i="25"/>
  <c r="B24" i="27"/>
  <c r="B24" i="29"/>
  <c r="B24" i="31"/>
  <c r="B24" i="33"/>
  <c r="B24" i="35"/>
  <c r="B44" i="35" s="1"/>
  <c r="E42" i="1" s="1"/>
  <c r="B24" i="37"/>
  <c r="B24" i="42"/>
  <c r="B44" i="42"/>
  <c r="E49" i="1" s="1"/>
  <c r="B24" i="44"/>
  <c r="B24" i="46"/>
  <c r="B24" i="51"/>
  <c r="F13" i="1"/>
  <c r="F17" i="1"/>
  <c r="F19" i="1"/>
  <c r="F20" i="1"/>
  <c r="F23" i="1"/>
  <c r="F24" i="1"/>
  <c r="F27" i="1"/>
  <c r="F28" i="1"/>
  <c r="F31" i="1"/>
  <c r="F57" i="1"/>
  <c r="J57" i="1"/>
  <c r="O57" i="1"/>
  <c r="S57" i="1"/>
  <c r="F58" i="1"/>
  <c r="B40" i="4"/>
  <c r="B44" i="4"/>
  <c r="E11" i="1" s="1"/>
  <c r="B40" i="5"/>
  <c r="B44" i="5" s="1"/>
  <c r="E12" i="1" s="1"/>
  <c r="U12" i="1" s="1"/>
  <c r="V12" i="1" s="1"/>
  <c r="B40" i="6"/>
  <c r="B40" i="7"/>
  <c r="B40" i="8"/>
  <c r="B44" i="8" s="1"/>
  <c r="B40" i="15"/>
  <c r="B44" i="15" s="1"/>
  <c r="B24" i="16"/>
  <c r="B44" i="16" s="1"/>
  <c r="E23" i="1" s="1"/>
  <c r="B40" i="17"/>
  <c r="B40" i="19"/>
  <c r="B40" i="21"/>
  <c r="B40" i="23"/>
  <c r="B40" i="25"/>
  <c r="B40" i="27"/>
  <c r="B44" i="27" s="1"/>
  <c r="E34" i="1" s="1"/>
  <c r="B40" i="29"/>
  <c r="B40" i="31"/>
  <c r="B44" i="31" s="1"/>
  <c r="E38" i="1" s="1"/>
  <c r="B40" i="33"/>
  <c r="B40" i="35"/>
  <c r="B40" i="37"/>
  <c r="B40" i="42"/>
  <c r="B40" i="44"/>
  <c r="B40" i="46"/>
  <c r="B44" i="46" s="1"/>
  <c r="E53" i="1" s="1"/>
  <c r="B40" i="5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O55" i="1"/>
  <c r="Q55" i="1"/>
  <c r="F59" i="1"/>
  <c r="B24" i="3"/>
  <c r="B24" i="10"/>
  <c r="B24" i="11"/>
  <c r="B44" i="11" s="1"/>
  <c r="E18" i="1" s="1"/>
  <c r="B24" i="12"/>
  <c r="B24" i="13"/>
  <c r="B24" i="14"/>
  <c r="B24" i="40"/>
  <c r="B44" i="40" s="1"/>
  <c r="E47" i="1" s="1"/>
  <c r="B24" i="41"/>
  <c r="Q57" i="1"/>
  <c r="R57" i="1"/>
  <c r="H57" i="1"/>
  <c r="I57" i="1"/>
  <c r="I30" i="1"/>
  <c r="H12" i="1"/>
  <c r="P56" i="1"/>
  <c r="O58" i="1"/>
  <c r="O56" i="1"/>
  <c r="I58" i="1"/>
  <c r="P57" i="1"/>
  <c r="H47" i="1" l="1"/>
  <c r="J47" i="1"/>
  <c r="S47" i="1"/>
  <c r="P47" i="1"/>
  <c r="Q47" i="1"/>
  <c r="U34" i="1"/>
  <c r="V34" i="1" s="1"/>
  <c r="H53" i="1"/>
  <c r="J42" i="1"/>
  <c r="S42" i="1" s="1"/>
  <c r="B44" i="9"/>
  <c r="E16" i="1" s="1"/>
  <c r="H16" i="1" s="1"/>
  <c r="B44" i="41"/>
  <c r="E48" i="1" s="1"/>
  <c r="I48" i="1" s="1"/>
  <c r="B44" i="7"/>
  <c r="E14" i="1" s="1"/>
  <c r="S56" i="1"/>
  <c r="F26" i="1"/>
  <c r="F22" i="1"/>
  <c r="I56" i="1"/>
  <c r="H58" i="1"/>
  <c r="U56" i="1"/>
  <c r="V56" i="1" s="1"/>
  <c r="P58" i="1"/>
  <c r="Q58" i="1"/>
  <c r="S58" i="1"/>
  <c r="Q54" i="1"/>
  <c r="F11" i="1"/>
  <c r="B14" i="1"/>
  <c r="B2" i="7" s="1"/>
  <c r="G12" i="1"/>
  <c r="G22" i="1"/>
  <c r="G26" i="1"/>
  <c r="G30" i="1"/>
  <c r="G34" i="1"/>
  <c r="G38" i="1"/>
  <c r="G42" i="1"/>
  <c r="G46" i="1"/>
  <c r="G50" i="1"/>
  <c r="B40" i="12"/>
  <c r="B40" i="39"/>
  <c r="B44" i="39" s="1"/>
  <c r="E46" i="1" s="1"/>
  <c r="B40" i="43"/>
  <c r="B24" i="45"/>
  <c r="B44" i="52"/>
  <c r="B40" i="24"/>
  <c r="B44" i="24" s="1"/>
  <c r="E31" i="1" s="1"/>
  <c r="B24" i="26"/>
  <c r="B44" i="26" s="1"/>
  <c r="B40" i="32"/>
  <c r="B44" i="32" s="1"/>
  <c r="E39" i="1" s="1"/>
  <c r="B24" i="34"/>
  <c r="B44" i="34" s="1"/>
  <c r="B44" i="50"/>
  <c r="B44" i="51"/>
  <c r="B40" i="3"/>
  <c r="B44" i="3" s="1"/>
  <c r="E10" i="1" s="1"/>
  <c r="H10" i="1" s="1"/>
  <c r="B40" i="14"/>
  <c r="B44" i="20"/>
  <c r="E27" i="1" s="1"/>
  <c r="B44" i="28"/>
  <c r="B44" i="36"/>
  <c r="B40" i="41"/>
  <c r="B40" i="45"/>
  <c r="B44" i="14"/>
  <c r="E21" i="1" s="1"/>
  <c r="J34" i="1"/>
  <c r="S34" i="1" s="1"/>
  <c r="E22" i="1"/>
  <c r="U22" i="1" s="1"/>
  <c r="V22" i="1" s="1"/>
  <c r="G11" i="1"/>
  <c r="H56" i="1"/>
  <c r="U58" i="1"/>
  <c r="V58" i="1" s="1"/>
  <c r="B44" i="12"/>
  <c r="E19" i="1" s="1"/>
  <c r="O54" i="1"/>
  <c r="B10" i="1"/>
  <c r="B2" i="3" s="1"/>
  <c r="G23" i="1"/>
  <c r="G27" i="1"/>
  <c r="G31" i="1"/>
  <c r="G35" i="1"/>
  <c r="G39" i="1"/>
  <c r="G43" i="1"/>
  <c r="G47" i="1"/>
  <c r="G51" i="1"/>
  <c r="B44" i="13"/>
  <c r="B44" i="18"/>
  <c r="E25" i="1" s="1"/>
  <c r="B44" i="22"/>
  <c r="B44" i="30"/>
  <c r="E37" i="1" s="1"/>
  <c r="B44" i="38"/>
  <c r="U59" i="1"/>
  <c r="V59" i="1" s="1"/>
  <c r="P59" i="1"/>
  <c r="J59" i="1"/>
  <c r="Q59" i="1"/>
  <c r="H59" i="1"/>
  <c r="O59" i="1"/>
  <c r="S59" i="1"/>
  <c r="R59" i="1"/>
  <c r="I59" i="1"/>
  <c r="E29" i="1"/>
  <c r="H29" i="1" s="1"/>
  <c r="E33" i="1"/>
  <c r="E41" i="1"/>
  <c r="E45" i="1"/>
  <c r="J45" i="1" s="1"/>
  <c r="O45" i="1" s="1"/>
  <c r="E20" i="1"/>
  <c r="U20" i="1" s="1"/>
  <c r="V20" i="1" s="1"/>
  <c r="E35" i="1"/>
  <c r="H35" i="1" s="1"/>
  <c r="E43" i="1"/>
  <c r="H43" i="1" s="1"/>
  <c r="U48" i="1"/>
  <c r="V48" i="1" s="1"/>
  <c r="J20" i="1"/>
  <c r="Q20" i="1" s="1"/>
  <c r="U19" i="1"/>
  <c r="V19" i="1" s="1"/>
  <c r="I19" i="1"/>
  <c r="J19" i="1"/>
  <c r="P19" i="1" s="1"/>
  <c r="H19" i="1"/>
  <c r="O19" i="1"/>
  <c r="R19" i="1"/>
  <c r="S19" i="1"/>
  <c r="I10" i="1"/>
  <c r="U10" i="1"/>
  <c r="V10" i="1" s="1"/>
  <c r="J10" i="1"/>
  <c r="U23" i="1"/>
  <c r="V23" i="1" s="1"/>
  <c r="I23" i="1"/>
  <c r="J23" i="1"/>
  <c r="I18" i="1"/>
  <c r="U18" i="1"/>
  <c r="V18" i="1" s="1"/>
  <c r="J18" i="1"/>
  <c r="U53" i="1"/>
  <c r="V53" i="1" s="1"/>
  <c r="I53" i="1"/>
  <c r="U49" i="1"/>
  <c r="V49" i="1" s="1"/>
  <c r="I49" i="1"/>
  <c r="P49" i="1"/>
  <c r="O49" i="1"/>
  <c r="H42" i="1"/>
  <c r="H38" i="1"/>
  <c r="H34" i="1"/>
  <c r="J30" i="1"/>
  <c r="H30" i="1"/>
  <c r="J26" i="1"/>
  <c r="H26" i="1"/>
  <c r="U16" i="1"/>
  <c r="V16" i="1" s="1"/>
  <c r="I16" i="1"/>
  <c r="J16" i="1"/>
  <c r="J35" i="1"/>
  <c r="R35" i="1" s="1"/>
  <c r="O35" i="1"/>
  <c r="U35" i="1"/>
  <c r="V35" i="1" s="1"/>
  <c r="I35" i="1"/>
  <c r="J43" i="1"/>
  <c r="Q43" i="1" s="1"/>
  <c r="U43" i="1"/>
  <c r="V43" i="1" s="1"/>
  <c r="I43" i="1"/>
  <c r="U11" i="1"/>
  <c r="V11" i="1" s="1"/>
  <c r="I11" i="1"/>
  <c r="J11" i="1"/>
  <c r="U33" i="1"/>
  <c r="V33" i="1" s="1"/>
  <c r="I33" i="1"/>
  <c r="H33" i="1"/>
  <c r="U41" i="1"/>
  <c r="V41" i="1" s="1"/>
  <c r="I41" i="1"/>
  <c r="H41" i="1"/>
  <c r="P45" i="1"/>
  <c r="R16" i="1"/>
  <c r="P10" i="1"/>
  <c r="S18" i="1"/>
  <c r="Q30" i="1"/>
  <c r="P16" i="1"/>
  <c r="O18" i="1"/>
  <c r="R30" i="1"/>
  <c r="R47" i="1"/>
  <c r="O42" i="1"/>
  <c r="Q10" i="1"/>
  <c r="R49" i="1"/>
  <c r="O34" i="1"/>
  <c r="P26" i="1"/>
  <c r="Q26" i="1"/>
  <c r="S49" i="1"/>
  <c r="O47" i="1"/>
  <c r="I47" i="1"/>
  <c r="U47" i="1"/>
  <c r="V47" i="1" s="1"/>
  <c r="J12" i="1"/>
  <c r="P12" i="1" s="1"/>
  <c r="I12" i="1"/>
  <c r="I22" i="1"/>
  <c r="I26" i="1"/>
  <c r="P30" i="1"/>
  <c r="U30" i="1"/>
  <c r="V30" i="1" s="1"/>
  <c r="I34" i="1"/>
  <c r="J38" i="1"/>
  <c r="R38" i="1" s="1"/>
  <c r="U38" i="1"/>
  <c r="V38" i="1" s="1"/>
  <c r="I42" i="1"/>
  <c r="H49" i="1"/>
  <c r="J53" i="1"/>
  <c r="P53" i="1" s="1"/>
  <c r="R18" i="1"/>
  <c r="H18" i="1"/>
  <c r="Q16" i="1"/>
  <c r="H23" i="1"/>
  <c r="R43" i="1"/>
  <c r="B44" i="10"/>
  <c r="E17" i="1" s="1"/>
  <c r="S43" i="1"/>
  <c r="S35" i="1"/>
  <c r="B44" i="44"/>
  <c r="E51" i="1" s="1"/>
  <c r="B44" i="37"/>
  <c r="E44" i="1" s="1"/>
  <c r="B44" i="33"/>
  <c r="E40" i="1" s="1"/>
  <c r="B44" i="29"/>
  <c r="E36" i="1" s="1"/>
  <c r="B44" i="25"/>
  <c r="E32" i="1" s="1"/>
  <c r="B44" i="21"/>
  <c r="E28" i="1" s="1"/>
  <c r="B44" i="17"/>
  <c r="E24" i="1" s="1"/>
  <c r="E13" i="1"/>
  <c r="B44" i="43"/>
  <c r="E50" i="1" s="1"/>
  <c r="E15" i="1"/>
  <c r="J58" i="1"/>
  <c r="G17" i="1"/>
  <c r="B12" i="1"/>
  <c r="B2" i="5" s="1"/>
  <c r="B24" i="50"/>
  <c r="B24" i="52"/>
  <c r="H25" i="1" l="1"/>
  <c r="I25" i="1"/>
  <c r="J25" i="1"/>
  <c r="U25" i="1"/>
  <c r="V25" i="1" s="1"/>
  <c r="J39" i="1"/>
  <c r="S39" i="1" s="1"/>
  <c r="P39" i="1"/>
  <c r="I39" i="1"/>
  <c r="O39" i="1"/>
  <c r="U39" i="1"/>
  <c r="V39" i="1" s="1"/>
  <c r="H39" i="1"/>
  <c r="J37" i="1"/>
  <c r="O37" i="1" s="1"/>
  <c r="H37" i="1"/>
  <c r="R37" i="1"/>
  <c r="P37" i="1"/>
  <c r="U37" i="1"/>
  <c r="V37" i="1" s="1"/>
  <c r="Q37" i="1"/>
  <c r="I37" i="1"/>
  <c r="S37" i="1"/>
  <c r="H21" i="1"/>
  <c r="I21" i="1"/>
  <c r="U21" i="1"/>
  <c r="V21" i="1" s="1"/>
  <c r="J21" i="1"/>
  <c r="O21" i="1" s="1"/>
  <c r="S21" i="1"/>
  <c r="U27" i="1"/>
  <c r="V27" i="1" s="1"/>
  <c r="I27" i="1"/>
  <c r="H27" i="1"/>
  <c r="I31" i="1"/>
  <c r="P31" i="1"/>
  <c r="U31" i="1"/>
  <c r="V31" i="1" s="1"/>
  <c r="Q31" i="1"/>
  <c r="H31" i="1"/>
  <c r="J31" i="1"/>
  <c r="O31" i="1" s="1"/>
  <c r="J46" i="1"/>
  <c r="O46" i="1" s="1"/>
  <c r="I46" i="1"/>
  <c r="S45" i="1"/>
  <c r="P34" i="1"/>
  <c r="P42" i="1"/>
  <c r="H45" i="1"/>
  <c r="I29" i="1"/>
  <c r="R42" i="1"/>
  <c r="H20" i="1"/>
  <c r="H48" i="1"/>
  <c r="Q34" i="1"/>
  <c r="H22" i="1"/>
  <c r="R45" i="1"/>
  <c r="I45" i="1"/>
  <c r="U29" i="1"/>
  <c r="V29" i="1" s="1"/>
  <c r="R34" i="1"/>
  <c r="I20" i="1"/>
  <c r="O48" i="1"/>
  <c r="J48" i="1"/>
  <c r="B44" i="45"/>
  <c r="E52" i="1" s="1"/>
  <c r="J22" i="1"/>
  <c r="Q45" i="1"/>
  <c r="U45" i="1"/>
  <c r="V45" i="1" s="1"/>
  <c r="J29" i="1"/>
  <c r="R29" i="1" s="1"/>
  <c r="R48" i="1"/>
  <c r="U14" i="1"/>
  <c r="V14" i="1" s="1"/>
  <c r="Q14" i="1"/>
  <c r="I14" i="1"/>
  <c r="H14" i="1"/>
  <c r="J14" i="1"/>
  <c r="Q42" i="1"/>
  <c r="P43" i="1"/>
  <c r="J27" i="1"/>
  <c r="S27" i="1" s="1"/>
  <c r="S53" i="1"/>
  <c r="S38" i="1"/>
  <c r="O43" i="1"/>
  <c r="R39" i="1"/>
  <c r="Q39" i="1"/>
  <c r="P35" i="1"/>
  <c r="Q35" i="1"/>
  <c r="R31" i="1"/>
  <c r="Q19" i="1"/>
  <c r="R20" i="1"/>
  <c r="U46" i="1"/>
  <c r="V46" i="1" s="1"/>
  <c r="H46" i="1"/>
  <c r="J41" i="1"/>
  <c r="P41" i="1" s="1"/>
  <c r="J33" i="1"/>
  <c r="R33" i="1" s="1"/>
  <c r="U15" i="1"/>
  <c r="V15" i="1" s="1"/>
  <c r="I15" i="1"/>
  <c r="J15" i="1"/>
  <c r="S15" i="1" s="1"/>
  <c r="H15" i="1"/>
  <c r="U13" i="1"/>
  <c r="V13" i="1" s="1"/>
  <c r="I13" i="1"/>
  <c r="J13" i="1"/>
  <c r="P13" i="1" s="1"/>
  <c r="H13" i="1"/>
  <c r="U28" i="1"/>
  <c r="V28" i="1" s="1"/>
  <c r="I28" i="1"/>
  <c r="H28" i="1"/>
  <c r="J28" i="1"/>
  <c r="P28" i="1" s="1"/>
  <c r="U36" i="1"/>
  <c r="V36" i="1" s="1"/>
  <c r="I36" i="1"/>
  <c r="J36" i="1"/>
  <c r="R36" i="1" s="1"/>
  <c r="H36" i="1"/>
  <c r="U44" i="1"/>
  <c r="V44" i="1" s="1"/>
  <c r="I44" i="1"/>
  <c r="J44" i="1"/>
  <c r="R44" i="1" s="1"/>
  <c r="H44" i="1"/>
  <c r="P29" i="1"/>
  <c r="P25" i="1"/>
  <c r="R25" i="1"/>
  <c r="O25" i="1"/>
  <c r="S25" i="1"/>
  <c r="R23" i="1"/>
  <c r="S23" i="1"/>
  <c r="O23" i="1"/>
  <c r="J50" i="1"/>
  <c r="Q50" i="1" s="1"/>
  <c r="I50" i="1"/>
  <c r="U50" i="1"/>
  <c r="V50" i="1" s="1"/>
  <c r="H50" i="1"/>
  <c r="U24" i="1"/>
  <c r="V24" i="1" s="1"/>
  <c r="I24" i="1"/>
  <c r="J24" i="1"/>
  <c r="R24" i="1" s="1"/>
  <c r="H24" i="1"/>
  <c r="U32" i="1"/>
  <c r="V32" i="1" s="1"/>
  <c r="I32" i="1"/>
  <c r="J32" i="1"/>
  <c r="S32" i="1" s="1"/>
  <c r="H32" i="1"/>
  <c r="R32" i="1"/>
  <c r="Q32" i="1"/>
  <c r="U40" i="1"/>
  <c r="V40" i="1" s="1"/>
  <c r="I40" i="1"/>
  <c r="J40" i="1"/>
  <c r="S40" i="1" s="1"/>
  <c r="H40" i="1"/>
  <c r="R40" i="1"/>
  <c r="O40" i="1"/>
  <c r="Q40" i="1"/>
  <c r="U51" i="1"/>
  <c r="V51" i="1" s="1"/>
  <c r="I51" i="1"/>
  <c r="J51" i="1"/>
  <c r="P51" i="1" s="1"/>
  <c r="H51" i="1"/>
  <c r="U17" i="1"/>
  <c r="V17" i="1" s="1"/>
  <c r="I17" i="1"/>
  <c r="H17" i="1"/>
  <c r="J17" i="1"/>
  <c r="R17" i="1" s="1"/>
  <c r="Q17" i="1"/>
  <c r="O53" i="1"/>
  <c r="R53" i="1"/>
  <c r="O38" i="1"/>
  <c r="P38" i="1"/>
  <c r="Q12" i="1"/>
  <c r="O12" i="1"/>
  <c r="S12" i="1"/>
  <c r="R46" i="1"/>
  <c r="S11" i="1"/>
  <c r="R11" i="1"/>
  <c r="O11" i="1"/>
  <c r="P11" i="1"/>
  <c r="Q11" i="1"/>
  <c r="O16" i="1"/>
  <c r="S16" i="1"/>
  <c r="R26" i="1"/>
  <c r="O26" i="1"/>
  <c r="S26" i="1"/>
  <c r="O30" i="1"/>
  <c r="S30" i="1"/>
  <c r="P18" i="1"/>
  <c r="Q18" i="1"/>
  <c r="O10" i="1"/>
  <c r="S10" i="1"/>
  <c r="R10" i="1"/>
  <c r="S20" i="1"/>
  <c r="P20" i="1"/>
  <c r="Q23" i="1"/>
  <c r="P23" i="1"/>
  <c r="R12" i="1"/>
  <c r="Q38" i="1"/>
  <c r="Q53" i="1"/>
  <c r="Q21" i="1"/>
  <c r="Q29" i="1"/>
  <c r="Q25" i="1"/>
  <c r="O20" i="1"/>
  <c r="R50" i="1" l="1"/>
  <c r="P44" i="1"/>
  <c r="S29" i="1"/>
  <c r="O44" i="1"/>
  <c r="P36" i="1"/>
  <c r="O13" i="1"/>
  <c r="R15" i="1"/>
  <c r="R27" i="1"/>
  <c r="O14" i="1"/>
  <c r="R14" i="1"/>
  <c r="S14" i="1"/>
  <c r="P14" i="1"/>
  <c r="P48" i="1"/>
  <c r="S48" i="1"/>
  <c r="S31" i="1"/>
  <c r="R21" i="1"/>
  <c r="S46" i="1"/>
  <c r="P24" i="1"/>
  <c r="O29" i="1"/>
  <c r="R41" i="1"/>
  <c r="U52" i="1"/>
  <c r="V52" i="1" s="1"/>
  <c r="J52" i="1"/>
  <c r="I52" i="1"/>
  <c r="H52" i="1"/>
  <c r="P46" i="1"/>
  <c r="P52" i="1"/>
  <c r="Q46" i="1"/>
  <c r="P50" i="1"/>
  <c r="S44" i="1"/>
  <c r="S36" i="1"/>
  <c r="R13" i="1"/>
  <c r="Q15" i="1"/>
  <c r="O41" i="1"/>
  <c r="R22" i="1"/>
  <c r="Q22" i="1"/>
  <c r="O22" i="1"/>
  <c r="P22" i="1"/>
  <c r="S22" i="1"/>
  <c r="Q48" i="1"/>
  <c r="P21" i="1"/>
  <c r="O32" i="1"/>
  <c r="O36" i="1"/>
  <c r="Q13" i="1"/>
  <c r="S13" i="1"/>
  <c r="P15" i="1"/>
  <c r="O15" i="1"/>
  <c r="S41" i="1"/>
  <c r="Q41" i="1"/>
  <c r="O27" i="1"/>
  <c r="P27" i="1"/>
  <c r="Q27" i="1"/>
  <c r="O51" i="1"/>
  <c r="R51" i="1"/>
  <c r="P32" i="1"/>
  <c r="Q24" i="1"/>
  <c r="S24" i="1"/>
  <c r="O24" i="1"/>
  <c r="S50" i="1"/>
  <c r="O50" i="1"/>
  <c r="Q44" i="1"/>
  <c r="P33" i="1"/>
  <c r="Q33" i="1"/>
  <c r="S33" i="1"/>
  <c r="O33" i="1"/>
  <c r="O17" i="1"/>
  <c r="P17" i="1"/>
  <c r="Q28" i="1"/>
  <c r="S17" i="1"/>
  <c r="S51" i="1"/>
  <c r="Q51" i="1"/>
  <c r="P40" i="1"/>
  <c r="Q36" i="1"/>
  <c r="S28" i="1"/>
  <c r="R28" i="1"/>
  <c r="O28" i="1"/>
  <c r="O52" i="1" l="1"/>
  <c r="S52" i="1"/>
  <c r="R52" i="1"/>
  <c r="Q52" i="1"/>
</calcChain>
</file>

<file path=xl/sharedStrings.xml><?xml version="1.0" encoding="utf-8"?>
<sst xmlns="http://schemas.openxmlformats.org/spreadsheetml/2006/main" count="5479" uniqueCount="239">
  <si>
    <t>Indice schede per la valutazione del rischio</t>
  </si>
  <si>
    <r>
      <rPr>
        <sz val="12"/>
        <color indexed="55"/>
        <rFont val="Arial"/>
        <family val="2"/>
        <charset val="1"/>
      </rPr>
      <t xml:space="preserve">Ogni scheda si compone di tre parti, la prima di </t>
    </r>
    <r>
      <rPr>
        <b/>
        <u/>
        <sz val="12"/>
        <color indexed="55"/>
        <rFont val="Arial"/>
        <family val="2"/>
        <charset val="1"/>
      </rPr>
      <t>valutazione delle probabilità</t>
    </r>
    <r>
      <rPr>
        <sz val="12"/>
        <color indexed="55"/>
        <rFont val="Arial"/>
        <family val="2"/>
        <charset val="1"/>
      </rPr>
      <t xml:space="preserve">, la seconda con la </t>
    </r>
    <r>
      <rPr>
        <b/>
        <u/>
        <sz val="12"/>
        <color indexed="55"/>
        <rFont val="Arial"/>
        <family val="2"/>
        <charset val="1"/>
      </rPr>
      <t>valutazione dell’impatto</t>
    </r>
    <r>
      <rPr>
        <sz val="12"/>
        <color indexed="55"/>
        <rFont val="Arial"/>
        <family val="2"/>
        <charset val="1"/>
      </rPr>
      <t xml:space="preserve"> e la terza con la </t>
    </r>
    <r>
      <rPr>
        <b/>
        <u/>
        <sz val="12"/>
        <color indexed="55"/>
        <rFont val="Arial"/>
        <family val="2"/>
        <charset val="1"/>
      </rPr>
      <t>valutazione complessiva del rischio.</t>
    </r>
  </si>
  <si>
    <t>Alla fine della lavorazione, è possibile stampare il prospetto finale, da allegare alla deliberazione comunale e al Piano Triennale per la Prevenzione della Corruzione e per la Trasparenza.</t>
  </si>
  <si>
    <t>Num. scheda</t>
  </si>
  <si>
    <t>Indice dei processi sottoposti a valutazione rischio 
(LINK ALLE SCHEDE)</t>
  </si>
  <si>
    <t>Processo valutato</t>
  </si>
  <si>
    <t>Controllo compilazione</t>
  </si>
  <si>
    <t>Misure riduzione rischio inserite</t>
  </si>
  <si>
    <t>Procedimento o sottoprocedimento a rischio</t>
  </si>
  <si>
    <t>Probabilità</t>
  </si>
  <si>
    <t>Impatto</t>
  </si>
  <si>
    <t>Rischio</t>
  </si>
  <si>
    <t>Rischio basso</t>
  </si>
  <si>
    <t>Rischio medio-basso</t>
  </si>
  <si>
    <t>Rischio medio</t>
  </si>
  <si>
    <t>Richio medio-alto</t>
  </si>
  <si>
    <t>Rischio alto</t>
  </si>
  <si>
    <t>Processo analizzato</t>
  </si>
  <si>
    <t>Misure per la riduzione del rischio</t>
  </si>
  <si>
    <t>Abbandono rifiuti</t>
  </si>
  <si>
    <t>SI</t>
  </si>
  <si>
    <t>OK</t>
  </si>
  <si>
    <t>Torna all'indice</t>
  </si>
  <si>
    <t>Piano Triennale per la Prevenzione della Corruzione e per la trasparenza 2018-2020</t>
  </si>
  <si>
    <t>Avvertenza metodologica</t>
  </si>
  <si>
    <t>Le presenti schede sono state predisposte in funzione del documento principale a cui si riferiscono.</t>
  </si>
  <si>
    <r>
      <rPr>
        <sz val="10"/>
        <color indexed="55"/>
        <rFont val="Arial"/>
        <family val="2"/>
        <charset val="1"/>
      </rPr>
      <t xml:space="preserve">In tale documento </t>
    </r>
    <r>
      <rPr>
        <b/>
        <u/>
        <sz val="10"/>
        <color indexed="55"/>
        <rFont val="Arial"/>
        <family val="2"/>
        <charset val="1"/>
      </rPr>
      <t>sono indicate le premesse</t>
    </r>
    <r>
      <rPr>
        <sz val="10"/>
        <color indexed="55"/>
        <rFont val="Arial"/>
        <family val="2"/>
        <charset val="1"/>
      </rPr>
      <t xml:space="preserve"> che hanno portato alla loro redazione, che sono di due ordini: gli aspetti locali e particolari di questo comune e le indicazioni standardizzate dell’ANAC. </t>
    </r>
  </si>
  <si>
    <r>
      <rPr>
        <sz val="10"/>
        <color indexed="55"/>
        <rFont val="Arial"/>
        <family val="2"/>
        <charset val="1"/>
      </rPr>
      <t xml:space="preserve">Anche i </t>
    </r>
    <r>
      <rPr>
        <b/>
        <u/>
        <sz val="10"/>
        <color indexed="55"/>
        <rFont val="Arial"/>
        <family val="2"/>
        <charset val="1"/>
      </rPr>
      <t>risultati finali della valutazione del rischio</t>
    </r>
    <r>
      <rPr>
        <sz val="10"/>
        <color indexed="55"/>
        <rFont val="Arial"/>
        <family val="2"/>
        <charset val="1"/>
      </rPr>
      <t xml:space="preserve"> sono stati poi riportati nel documento principale e appositamente riassunti in tabelle di facile lettura.</t>
    </r>
  </si>
  <si>
    <t>INDICE DELLE SCHEDE</t>
  </si>
  <si>
    <r>
      <rPr>
        <i/>
        <sz val="10"/>
        <color indexed="55"/>
        <rFont val="Arial"/>
        <family val="2"/>
        <charset val="1"/>
      </rPr>
      <t xml:space="preserve">Ogni scheda si compone di tre parti, la prima di </t>
    </r>
    <r>
      <rPr>
        <b/>
        <i/>
        <u/>
        <sz val="10"/>
        <color indexed="55"/>
        <rFont val="Arial"/>
        <family val="2"/>
        <charset val="1"/>
      </rPr>
      <t>valutazione delle probabilità</t>
    </r>
    <r>
      <rPr>
        <i/>
        <sz val="10"/>
        <color indexed="55"/>
        <rFont val="Arial"/>
        <family val="2"/>
        <charset val="1"/>
      </rPr>
      <t xml:space="preserve">, la seconda, nella pagina successiva, con la </t>
    </r>
    <r>
      <rPr>
        <b/>
        <i/>
        <u/>
        <sz val="10"/>
        <color indexed="55"/>
        <rFont val="Arial"/>
        <family val="2"/>
        <charset val="1"/>
      </rPr>
      <t>valutazione dell’impatto</t>
    </r>
    <r>
      <rPr>
        <i/>
        <sz val="10"/>
        <color indexed="55"/>
        <rFont val="Arial"/>
        <family val="2"/>
        <charset val="1"/>
      </rPr>
      <t xml:space="preserve"> e la terza con la </t>
    </r>
    <r>
      <rPr>
        <b/>
        <i/>
        <u/>
        <sz val="10"/>
        <color indexed="55"/>
        <rFont val="Arial"/>
        <family val="2"/>
        <charset val="1"/>
      </rPr>
      <t>valutazione complessiva del rischio</t>
    </r>
  </si>
  <si>
    <t xml:space="preserve">Processi sottoposti a valutazione del rischio </t>
  </si>
  <si>
    <t>Probabilità (P)</t>
  </si>
  <si>
    <t>Impatto (I)</t>
  </si>
  <si>
    <t>Rischio (Pxl)</t>
  </si>
  <si>
    <t>(vuoto)</t>
  </si>
  <si>
    <t>01 - Concorso per l'assunzione di personale</t>
  </si>
  <si>
    <t>04 - Affidamento mediante procedura aperta (o ristretta) di lavori, servizi, forniture</t>
  </si>
  <si>
    <t>05 - Affidamento diretto di lavori, servizi o forniture</t>
  </si>
  <si>
    <t>06 - Permesso di costruire</t>
  </si>
  <si>
    <t>07 - Permesso di costruire in aree assoggettate ad autorizzazione paesaggistica</t>
  </si>
  <si>
    <t>09 - Provvedimenti di pianificazione urbanistica generale</t>
  </si>
  <si>
    <t>10 - Provvedimenti di pianificazione urbanistica attuativa</t>
  </si>
  <si>
    <t>11 - Gestione ordinaria delle entrate di bilancio</t>
  </si>
  <si>
    <t>12 - Gestione ordinaria delle spese di bilancio</t>
  </si>
  <si>
    <t>13 - Accertamenti e verifiche dei tributi locali</t>
  </si>
  <si>
    <t>14 - Accertamenti con adesione dei tributi locali</t>
  </si>
  <si>
    <t>15 - Accertamenti e controlli sugli abusi edilizi</t>
  </si>
  <si>
    <t>16 - Incentivi economici al personale (produttività e retribuzioni di risultato)</t>
  </si>
  <si>
    <t>17 - Autorizzazione all’occupazione del suolo pubblico</t>
  </si>
  <si>
    <t>18 - Autorizzazioni ex artt. 68 e 69 del TULPS (spettacoli anche viaggianti, pubblici intrattenimenti, feste da ballo, esposizioni, gare)</t>
  </si>
  <si>
    <t>19 - Permesso di costruire convenzionato</t>
  </si>
  <si>
    <t>20 - Pratiche anagrafiche</t>
  </si>
  <si>
    <t>21 - Documenti di identità</t>
  </si>
  <si>
    <t>22 - Servizi per minori e famiglie</t>
  </si>
  <si>
    <t>23 - Servizi assistenziali e socio-sanitari per anziani</t>
  </si>
  <si>
    <t>24 - Servizi per disabili</t>
  </si>
  <si>
    <t>25 - Servizi per adulti in difficoltà</t>
  </si>
  <si>
    <t>26 - Servizi di integrazione dei cittadini stranieri</t>
  </si>
  <si>
    <t>27 - Raccolta e smaltimento rifiuti</t>
  </si>
  <si>
    <t>28 - Gestione del protocollo</t>
  </si>
  <si>
    <t>29 - Gestione dell'archivio</t>
  </si>
  <si>
    <t>30 - Gestione delle sepolture e dei loculi</t>
  </si>
  <si>
    <t>31 - Gestione delle tombe di famiglia</t>
  </si>
  <si>
    <t>32 - Organizzazione eventi</t>
  </si>
  <si>
    <t>33 - Rilascio di patrocini</t>
  </si>
  <si>
    <t>34 - Gare ad evidenza pubblica di vendita di beni</t>
  </si>
  <si>
    <t>35 - Funzionamento degli organi collegiali</t>
  </si>
  <si>
    <t>36 - Formazione di determinazioni, ordinanze, decreti ed altri atti amministrativi</t>
  </si>
  <si>
    <t>37 - Designazione dei rappresentanti dell'ente presso enti, società, fondazioni</t>
  </si>
  <si>
    <t>38 - Gestione dei procedimenti di segnalazione e reclamo</t>
  </si>
  <si>
    <t>39 - Gestione della leva</t>
  </si>
  <si>
    <t>40 - Gestione dell'elettorato</t>
  </si>
  <si>
    <t>41 - Gestione degli alloggi pubblici</t>
  </si>
  <si>
    <t>42 - Gestione del diritto allo studio</t>
  </si>
  <si>
    <t>43 - Vigilanza sulla circolazione e la sosta</t>
  </si>
  <si>
    <t>44 - Controlli sull'uso del territorio</t>
  </si>
  <si>
    <t>45 - Abbandono rifiuti</t>
  </si>
  <si>
    <t>02 - Concorso per la progressione in carriera del personale</t>
  </si>
  <si>
    <t>03 - Selezione per l'affidamento di un incarico professionale</t>
  </si>
  <si>
    <t>08 - Concessione di sovvenzioni, contributi, sussidi, ausili finanziari, nonché attribuzione di vantaggi economici di qualunque genere</t>
  </si>
  <si>
    <t>Totale Risultato</t>
  </si>
  <si>
    <t>Scheda</t>
  </si>
  <si>
    <t>Processo valutato?</t>
  </si>
  <si>
    <t>Concorso per l'assunzione di personale</t>
  </si>
  <si>
    <t>NO</t>
  </si>
  <si>
    <t>1. Valutazione della probabilità</t>
  </si>
  <si>
    <t xml:space="preserve">Criteri </t>
  </si>
  <si>
    <t xml:space="preserve">Punteggi </t>
  </si>
  <si>
    <t>Seleziona da elenco:</t>
  </si>
  <si>
    <t>-</t>
  </si>
  <si>
    <t>Criterio 1: discrezionalità</t>
  </si>
  <si>
    <t>No, è del tutto vincolato = 1</t>
  </si>
  <si>
    <t>Il processo è discrezionale?</t>
  </si>
  <si>
    <t>È parzialmente vincolato dalla legge e da atti amministrativi (regolamenti, direttive, circolari) = 2</t>
  </si>
  <si>
    <t xml:space="preserve">punteggio assegnato </t>
  </si>
  <si>
    <t>È parzialmente vincolato solo dalla legge = 3</t>
  </si>
  <si>
    <t>Criterio 2: rilevanza esterna</t>
  </si>
  <si>
    <t>È parzialmente vincolato solo da atti amministrativi (regolamenti, direttive, circolari) = 4</t>
  </si>
  <si>
    <t>Il processo produce effetti diretti all'esterno dell'amministrazione di riferimento ?</t>
  </si>
  <si>
    <t>Si, il risultato del processo è rivolto direttamente ad utenti esterni = 5</t>
  </si>
  <si>
    <t>È altamente discrezionale = 5</t>
  </si>
  <si>
    <t>Criterio 3: complessità del processo</t>
  </si>
  <si>
    <t>Si tratta di un processo complesso che comporta il coinvolgimento di più amministrazioni (esclusi i controlli) in fasi successive per il conseguimento del risultato?</t>
  </si>
  <si>
    <t>No, il processo coinvolge una sola PA = 1</t>
  </si>
  <si>
    <t>No, ha come destinatario finale un ufficio interno = 2</t>
  </si>
  <si>
    <t>Criterio 4: valore economico</t>
  </si>
  <si>
    <t>Qual è l'impatto economico del processo?</t>
  </si>
  <si>
    <t>Comporta l'affidamento di considerevoli vantaggi a soggetti esterni (es. appalto) = 5</t>
  </si>
  <si>
    <t>Criterio 5: frazionabilità del processo</t>
  </si>
  <si>
    <t>Il risultato finale del processo può essere raggiunto anche effettuando una pluralità di operazioni di entità economica ridotta che, considerate complessivamente, alla fine assicurano lo stesso risultato?</t>
  </si>
  <si>
    <t>No = 1</t>
  </si>
  <si>
    <t>Si, il processo coinvolge più di tre amministrazioni = 3</t>
  </si>
  <si>
    <t>Si, il processo coinvolge più di cinque amministrazioni = 5</t>
  </si>
  <si>
    <t>Criterio 6: controlli</t>
  </si>
  <si>
    <t>Anche sulla base dell'esperienza pregressa, il tipo di controllo applicato sul processo è adeguato a neutralizzare il rischio?</t>
  </si>
  <si>
    <t>Si, è molto efficace = 2</t>
  </si>
  <si>
    <t>Ha rilevanza esclusivamente interna = 1</t>
  </si>
  <si>
    <t>Valore stimato della probabilità</t>
  </si>
  <si>
    <t>Comporta l'attribuzione di vantaggi a soggetti esterni, ma di non particolare rilievo economico (es. borse di studio) = 3</t>
  </si>
  <si>
    <t>0 = nessuna probabilità; 1 = improbabile; 2 = poco probabile; 3 = probabile; 4 = molto probabile; 5 = altamente probabile.</t>
  </si>
  <si>
    <t>2. Valutazione dell'impatto</t>
  </si>
  <si>
    <t>Criterio 1: impatto organizzativo</t>
  </si>
  <si>
    <t>Rispetto al totale del personale impiegato nel singolo servizio (unità organizzativa semplice) competente a svolgere il processo (o la fase del processo di competenza della PA) nell'ambito della singola PA, quale percentuale di personale è impiegata nel processo? (Se il processo coinvolge l'attività di più servizi nell'ambito della stessa PA occorre riferire la percentuale al personale impiegato nei servizi coinvolti)</t>
  </si>
  <si>
    <t>Fino a circa il 60% = 3</t>
  </si>
  <si>
    <t>Si = 5</t>
  </si>
  <si>
    <t>Criterio 2: impatto economico</t>
  </si>
  <si>
    <t>Nel corso degli ultimi cinque anni sono state pronunciate sentenze della Corte dei Conti a carico di dipendenti (dirigenti o dipendenti) della PA o sono state pronunciate sentenze di risarcimento del danno nei confronti della PA per la medesima tipologia di evento o di tipologie analoghe?</t>
  </si>
  <si>
    <t>Si, costituisce un efficace strumento di neutralizzazione = 1</t>
  </si>
  <si>
    <t>Criterio 3: impatto reputazionale</t>
  </si>
  <si>
    <t>Si, per una percentuale approssimativa del 50% = 3</t>
  </si>
  <si>
    <t>Nel corso degli ultimi anni sono stati pubblicati su giornali o riviste articoli aventi ad oggetto il medesimo evento o eventi analoghi?</t>
  </si>
  <si>
    <t>Non ne abbiamo memoria = 1</t>
  </si>
  <si>
    <t>Si, ma in minima parte = 4</t>
  </si>
  <si>
    <t>No, il rischio rimane indifferente = 5</t>
  </si>
  <si>
    <t xml:space="preserve">Criterio 4: impatto sull'immagine </t>
  </si>
  <si>
    <t>A quale livello può collocarsi il rischio dell'evento (livello apicale, intermedio, basso), ovvero la posizione/il ruolo che l'eventuale soggetto riveste nell'organizzazione è elevata, media o bassa?</t>
  </si>
  <si>
    <t>A livello di dirigente di ufficio non generale, ovvero posizione apicale o posizione organizzativa = 3</t>
  </si>
  <si>
    <t>Fino a circa il 20% = 1</t>
  </si>
  <si>
    <t>Valore stimato dell'impatto</t>
  </si>
  <si>
    <t>Fino a circa il 40% = 2</t>
  </si>
  <si>
    <t>0 = nessun impatto; 1 = marginale; 2 = minore; 3 = soglia; 4 = serio; 5 = superiore</t>
  </si>
  <si>
    <t>Fino a circa lo 80% = 4</t>
  </si>
  <si>
    <t>3. Valutazione complessiva del rischio</t>
  </si>
  <si>
    <t>Fino a circa il 100% = 5</t>
  </si>
  <si>
    <t xml:space="preserve">Valutazione complessiva del rischio = probabilità * impatto </t>
  </si>
  <si>
    <t>Si, sulla stampa locale = 2</t>
  </si>
  <si>
    <t>Si, sulla stampa nazionale = 3</t>
  </si>
  <si>
    <t>Si, sulla stampa locale e nazionale = 4</t>
  </si>
  <si>
    <t>Si sulla stampa, locale, nazionale ed internazionale = 5</t>
  </si>
  <si>
    <t>A livello di addetto = 1</t>
  </si>
  <si>
    <t>A livello di collaboratore o funzionario = 2</t>
  </si>
  <si>
    <t>A livello di dirigente d'ufficio generale = 4</t>
  </si>
  <si>
    <t>A livello di capo dipartimento/segretario generale = 5</t>
  </si>
  <si>
    <t xml:space="preserve">Concorso per la progressione in carriera del personale </t>
  </si>
  <si>
    <t>No = 0</t>
  </si>
  <si>
    <t xml:space="preserve">Selezione per l'affidamento di un incarico professionale </t>
  </si>
  <si>
    <t>Affidamento mediante procedura aperta (o ristretta) di lavori, servizi, forniture</t>
  </si>
  <si>
    <t>Affidamento diretto di lavori, servizi o forniture</t>
  </si>
  <si>
    <t>Permesso di costruire</t>
  </si>
  <si>
    <t>Permesso di costruire in aree assoggettate ad autorizzazione paesaggistica</t>
  </si>
  <si>
    <t xml:space="preserve">Concessione di sovvenzioni, contributi, sussidi, ausili finanziari, nonché attribuzione di vantaggi economici di qualunque genere </t>
  </si>
  <si>
    <t>Provvedimenti di pianificazione urbanistica generale</t>
  </si>
  <si>
    <t>Provvedimenti di pianificazione urbanistica attuativa</t>
  </si>
  <si>
    <t>Gestione ordinaria delle entrate di bilancio</t>
  </si>
  <si>
    <t>Gestione ordinaria delle spese di bilancio</t>
  </si>
  <si>
    <t>Accertamenti e verifiche dei tributi locali</t>
  </si>
  <si>
    <t>Accertamenti con adesione dei tributi locali</t>
  </si>
  <si>
    <t>Accertamenti e controlli sugli abusi edilizi</t>
  </si>
  <si>
    <t>Incentivi economici al personale (produttività e retribuzioni di risultato)</t>
  </si>
  <si>
    <t xml:space="preserve"> </t>
  </si>
  <si>
    <t>Autorizzazione all’occupazione del suolo pubblico</t>
  </si>
  <si>
    <t>Autorizzazioni ex artt. 68 e 69 del TULPS (spettacoli anche viaggianti, pubblici intrattenimenti, feste da ballo, esposizioni, gare)</t>
  </si>
  <si>
    <t>Permesso di costruire convenzionato</t>
  </si>
  <si>
    <t>Pratiche anagrafiche</t>
  </si>
  <si>
    <t>Documenti di identità</t>
  </si>
  <si>
    <t>Servizi per minori e famiglie</t>
  </si>
  <si>
    <t>Servizi assistenziali e socio-sanitari per anziani</t>
  </si>
  <si>
    <t>Servizi per disabili</t>
  </si>
  <si>
    <t>Servizi per adulti in difficoltà</t>
  </si>
  <si>
    <t>Servizi di integrazione dei cittadini stranieri</t>
  </si>
  <si>
    <t>Raccolta e smaltimento rifiuti</t>
  </si>
  <si>
    <t>Gestione del protocollo</t>
  </si>
  <si>
    <t>Gestione dell'archivio</t>
  </si>
  <si>
    <t>Gestione delle sepolture e dei loculi</t>
  </si>
  <si>
    <t>Gestione delle tombe di famiglia</t>
  </si>
  <si>
    <t>Organizzazione eventi</t>
  </si>
  <si>
    <t>Rilascio di patrocini</t>
  </si>
  <si>
    <t>Gare ad evidenza pubblica di vendita di beni</t>
  </si>
  <si>
    <t>Funzionamento degli organi collegiali</t>
  </si>
  <si>
    <t>Formazione di determinazioni, ordinanze, decreti ed altri atti amministrativi</t>
  </si>
  <si>
    <t>Designazione dei rappresentanti dell'ente presso enti, società, fondazioni</t>
  </si>
  <si>
    <t>Gestione dei procedimenti di segnalazione e reclamo</t>
  </si>
  <si>
    <t>Gestione della leva</t>
  </si>
  <si>
    <t>Gestione dell'elettorato</t>
  </si>
  <si>
    <t>Gestione degli alloggi pubblici</t>
  </si>
  <si>
    <t>Gestione del diritto allo studio</t>
  </si>
  <si>
    <t>Vigilanza sulla circolazione e la sosta</t>
  </si>
  <si>
    <t>Controlli sull'uso del territorio</t>
  </si>
  <si>
    <t>Scheda 45</t>
  </si>
  <si>
    <t xml:space="preserve">Controlli sull'abbandono di rifiuti urbani </t>
  </si>
  <si>
    <t xml:space="preserve">1. Valutazione della probabilità </t>
  </si>
  <si>
    <t xml:space="preserve">Criterio 1: discrezionalità </t>
  </si>
  <si>
    <t>E' parzialmente vincolato dalla legge e da atti amministrativi (regolamenti, direttive, circolari) = 2</t>
  </si>
  <si>
    <t>E' parzialmente vincolato solo dalla legge = 3</t>
  </si>
  <si>
    <t>E' parzialmente vincolato solo da atti amministrativi (regolamenti, direttive, circolari) = 4</t>
  </si>
  <si>
    <t>E' altamente discrezionale = 5</t>
  </si>
  <si>
    <t xml:space="preserve">Criterio 2: rilevanza esterna </t>
  </si>
  <si>
    <t>Il processo produce effetti diretti all'esterno dell'amministrazione di riferimento?</t>
  </si>
  <si>
    <t>Comporta l'attribuzione di vantaggi a soggetti esterni, ma di non particolare rilievo economico = 3</t>
  </si>
  <si>
    <t>Comporta l'affidamento di considerevoli vantaggi a soggetti esterni (es. mancata sanzione) = 5</t>
  </si>
  <si>
    <t xml:space="preserve">Criterio 5: frazionabilità del processo </t>
  </si>
  <si>
    <t xml:space="preserve">Criterio 6: controlli </t>
  </si>
  <si>
    <t xml:space="preserve">2. Valutazione dell'impatto </t>
  </si>
  <si>
    <t>fino a circa il 20% = 1</t>
  </si>
  <si>
    <t>fino a circa il 40% = 2</t>
  </si>
  <si>
    <t>fino a circa il 60% = 3</t>
  </si>
  <si>
    <t>fino a circa lo 80% = 4</t>
  </si>
  <si>
    <t>fino a circa il 100% = 5</t>
  </si>
  <si>
    <t>a livello di addetto = 1</t>
  </si>
  <si>
    <t>a livello di collaboratore o funzionario = 2</t>
  </si>
  <si>
    <t>a livello di dirigente di ufficio non generale, ovvero posizione apicale o posizione organizzativa = 3</t>
  </si>
  <si>
    <t>a livello di dirigente d'ufficio generale = 4</t>
  </si>
  <si>
    <t>a livello di capo dipartimento/segretario generale = 5</t>
  </si>
  <si>
    <t xml:space="preserve">3. Valutazione complessiva del rischio </t>
  </si>
  <si>
    <t xml:space="preserve">Valutazione complessiva del rischio = probabilità x impatto </t>
  </si>
  <si>
    <t>Scheda 46</t>
  </si>
  <si>
    <t>Procedimento per l'insediamento di una cava</t>
  </si>
  <si>
    <t>Nuova scheda</t>
  </si>
  <si>
    <t>4. Misure specifiche da adottare nel triennio per ridurre ulteriormente il rischio</t>
  </si>
  <si>
    <t>Affari Legali  e contenzioso  (Accordi  Bonari  e Transazioni )</t>
  </si>
  <si>
    <t xml:space="preserve">Affari legali e contenzioso (accordi bonari e transazioni) </t>
  </si>
  <si>
    <t xml:space="preserve">Città Metropolitana di Firenze </t>
  </si>
  <si>
    <r>
      <t xml:space="preserve">A chi riscontra omissioni, imprecisioni o errori è richiesto di segnalarlo all’indirizzo PEC istituzionale che è:     </t>
    </r>
    <r>
      <rPr>
        <i/>
        <sz val="10"/>
        <color indexed="55"/>
        <rFont val="Arial"/>
        <family val="2"/>
        <charset val="1"/>
      </rPr>
      <t xml:space="preserve"> </t>
    </r>
    <r>
      <rPr>
        <i/>
        <sz val="10"/>
        <color indexed="45"/>
        <rFont val="Arial"/>
        <family val="2"/>
        <charset val="1"/>
      </rPr>
      <t>indirizzando apposita nota al Segretario Comunale.</t>
    </r>
  </si>
  <si>
    <t xml:space="preserve">Comune di PALAZZUOLO SUL SENIO </t>
  </si>
  <si>
    <t xml:space="preserve">46 - Affari Legali e contenzioso </t>
  </si>
  <si>
    <t xml:space="preserve">LEGENDA  VALUTAZIONE RISCHIO: </t>
  </si>
  <si>
    <t>Sino a valore 4 : basso</t>
  </si>
  <si>
    <t xml:space="preserve">Da 4,01 a6 medio </t>
  </si>
  <si>
    <t xml:space="preserve">da 6,01: alto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</si>
</sst>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rgb="FF000000"/>
      <name val="Calibri"/>
      <family val="2"/>
      <charset val="1"/>
    </font>
    <font>
      <b/>
      <sz val="11"/>
      <color indexed="55"/>
      <name val="Calibri"/>
      <family val="2"/>
      <charset val="1"/>
    </font>
    <font>
      <sz val="24"/>
      <color indexed="55"/>
      <name val="Arial"/>
      <family val="2"/>
      <charset val="1"/>
    </font>
    <font>
      <sz val="12"/>
      <color indexed="55"/>
      <name val="Calibri"/>
      <family val="2"/>
      <charset val="1"/>
    </font>
    <font>
      <sz val="12"/>
      <color indexed="55"/>
      <name val="Arial"/>
      <family val="2"/>
      <charset val="1"/>
    </font>
    <font>
      <b/>
      <u/>
      <sz val="12"/>
      <color indexed="55"/>
      <name val="Arial"/>
      <family val="2"/>
      <charset val="1"/>
    </font>
    <font>
      <b/>
      <sz val="12"/>
      <color indexed="55"/>
      <name val="Arial"/>
      <family val="2"/>
      <charset val="1"/>
    </font>
    <font>
      <b/>
      <sz val="12"/>
      <color indexed="55"/>
      <name val="Calibri"/>
      <family val="2"/>
      <charset val="1"/>
    </font>
    <font>
      <u/>
      <sz val="12"/>
      <color indexed="22"/>
      <name val="Arial"/>
      <family val="2"/>
      <charset val="1"/>
    </font>
    <font>
      <sz val="12"/>
      <color indexed="22"/>
      <name val="Arial"/>
      <family val="2"/>
      <charset val="1"/>
    </font>
    <font>
      <i/>
      <sz val="18"/>
      <color indexed="55"/>
      <name val="Arial"/>
      <family val="2"/>
      <charset val="1"/>
    </font>
    <font>
      <i/>
      <sz val="14"/>
      <color indexed="55"/>
      <name val="Arial"/>
      <family val="2"/>
      <charset val="1"/>
    </font>
    <font>
      <b/>
      <u/>
      <sz val="14"/>
      <color indexed="31"/>
      <name val="Calibri"/>
      <family val="2"/>
      <charset val="1"/>
    </font>
    <font>
      <b/>
      <u/>
      <sz val="14"/>
      <name val="Calibri"/>
      <family val="2"/>
      <charset val="1"/>
    </font>
    <font>
      <b/>
      <sz val="22"/>
      <color indexed="55"/>
      <name val="Arial"/>
      <family val="2"/>
      <charset val="1"/>
    </font>
    <font>
      <b/>
      <u/>
      <sz val="16"/>
      <color indexed="55"/>
      <name val="Arial"/>
      <family val="2"/>
      <charset val="1"/>
    </font>
    <font>
      <b/>
      <sz val="1"/>
      <color indexed="55"/>
      <name val="Arial"/>
      <family val="2"/>
      <charset val="1"/>
    </font>
    <font>
      <sz val="1"/>
      <color indexed="55"/>
      <name val="Arial"/>
      <family val="2"/>
      <charset val="1"/>
    </font>
    <font>
      <b/>
      <u/>
      <sz val="10"/>
      <color indexed="55"/>
      <name val="Arial"/>
      <family val="2"/>
      <charset val="1"/>
    </font>
    <font>
      <sz val="10"/>
      <color indexed="55"/>
      <name val="Arial"/>
      <family val="2"/>
      <charset val="1"/>
    </font>
    <font>
      <i/>
      <sz val="10"/>
      <color indexed="45"/>
      <name val="Arial"/>
      <family val="2"/>
      <charset val="1"/>
    </font>
    <font>
      <i/>
      <sz val="10"/>
      <color indexed="55"/>
      <name val="Arial"/>
      <family val="2"/>
      <charset val="1"/>
    </font>
    <font>
      <b/>
      <sz val="11"/>
      <color indexed="55"/>
      <name val="Arial"/>
      <family val="2"/>
      <charset val="1"/>
    </font>
    <font>
      <b/>
      <i/>
      <u/>
      <sz val="10"/>
      <color indexed="55"/>
      <name val="Arial"/>
      <family val="2"/>
      <charset val="1"/>
    </font>
    <font>
      <b/>
      <sz val="14"/>
      <color indexed="55"/>
      <name val="Calibri"/>
      <family val="2"/>
      <charset val="1"/>
    </font>
    <font>
      <sz val="8"/>
      <color indexed="55"/>
      <name val="Arial"/>
      <family val="2"/>
      <charset val="1"/>
    </font>
    <font>
      <sz val="14"/>
      <color indexed="55"/>
      <name val="Arial"/>
      <family val="2"/>
      <charset val="1"/>
    </font>
    <font>
      <b/>
      <sz val="10"/>
      <color indexed="55"/>
      <name val="Arial"/>
      <family val="2"/>
      <charset val="1"/>
    </font>
    <font>
      <sz val="9"/>
      <color indexed="55"/>
      <name val="Arial"/>
      <family val="2"/>
      <charset val="1"/>
    </font>
    <font>
      <b/>
      <sz val="14"/>
      <color indexed="55"/>
      <name val="Arial"/>
      <family val="2"/>
      <charset val="1"/>
    </font>
    <font>
      <i/>
      <sz val="14"/>
      <name val="Arial"/>
      <family val="2"/>
      <charset val="1"/>
    </font>
    <font>
      <sz val="14"/>
      <color indexed="55"/>
      <name val="Calibri"/>
      <family val="2"/>
      <charset val="1"/>
    </font>
    <font>
      <sz val="11"/>
      <color indexed="55"/>
      <name val="Arial"/>
      <family val="2"/>
      <charset val="1"/>
    </font>
    <font>
      <i/>
      <sz val="11"/>
      <name val="Arial"/>
      <family val="2"/>
      <charset val="1"/>
    </font>
    <font>
      <b/>
      <sz val="8"/>
      <color indexed="55"/>
      <name val="Arial"/>
      <family val="2"/>
      <charset val="1"/>
    </font>
    <font>
      <b/>
      <sz val="12"/>
      <name val="Arial"/>
      <family val="2"/>
      <charset val="1"/>
    </font>
    <font>
      <u/>
      <sz val="12"/>
      <color indexed="22"/>
      <name val="Arial"/>
      <family val="2"/>
      <charset val="1"/>
    </font>
    <font>
      <u/>
      <sz val="14"/>
      <color indexed="22"/>
      <name val="Calibri"/>
      <family val="2"/>
      <charset val="1"/>
    </font>
    <font>
      <u/>
      <sz val="12"/>
      <color indexed="22"/>
      <name val="Arial"/>
      <family val="2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indexed="14"/>
        <bgColor indexed="23"/>
      </patternFill>
    </fill>
    <fill>
      <patternFill patternType="solid">
        <fgColor indexed="36"/>
        <bgColor indexed="23"/>
      </patternFill>
    </fill>
    <fill>
      <patternFill patternType="solid">
        <fgColor indexed="14"/>
        <bgColor indexed="18"/>
      </patternFill>
    </fill>
    <fill>
      <patternFill patternType="solid">
        <fgColor indexed="18"/>
        <bgColor indexed="35"/>
      </patternFill>
    </fill>
    <fill>
      <patternFill patternType="solid">
        <fgColor indexed="34"/>
        <bgColor indexed="19"/>
      </patternFill>
    </fill>
    <fill>
      <patternFill patternType="solid">
        <fgColor indexed="19"/>
        <bgColor indexed="34"/>
      </patternFill>
    </fill>
    <fill>
      <patternFill patternType="solid">
        <fgColor indexed="23"/>
        <bgColor indexed="1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39" fillId="0" borderId="0" applyBorder="0" applyProtection="0"/>
    <xf numFmtId="0" fontId="39" fillId="0" borderId="0" applyBorder="0" applyProtection="0"/>
    <xf numFmtId="0" fontId="39" fillId="0" borderId="0" applyBorder="0" applyProtection="0">
      <alignment horizontal="left"/>
    </xf>
    <xf numFmtId="0" fontId="40" fillId="0" borderId="0" applyBorder="0" applyProtection="0"/>
    <xf numFmtId="0" fontId="41" fillId="0" borderId="0" applyBorder="0" applyProtection="0"/>
    <xf numFmtId="0" fontId="41" fillId="0" borderId="0" applyBorder="0" applyProtection="0">
      <alignment horizontal="left"/>
    </xf>
    <xf numFmtId="0" fontId="39" fillId="0" borderId="0" applyBorder="0" applyProtection="0"/>
  </cellStyleXfs>
  <cellXfs count="145">
    <xf numFmtId="0" fontId="0" fillId="0" borderId="0" xfId="0"/>
    <xf numFmtId="2" fontId="0" fillId="0" borderId="0" xfId="0" applyNumberFormat="1"/>
    <xf numFmtId="0" fontId="3" fillId="0" borderId="0" xfId="0" applyFont="1"/>
    <xf numFmtId="0" fontId="0" fillId="0" borderId="0" xfId="0" applyBorder="1"/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2" fontId="3" fillId="0" borderId="0" xfId="0" applyNumberFormat="1" applyFont="1"/>
    <xf numFmtId="49" fontId="6" fillId="0" borderId="3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0" xfId="0" applyFont="1"/>
    <xf numFmtId="1" fontId="6" fillId="0" borderId="5" xfId="0" applyNumberFormat="1" applyFont="1" applyBorder="1" applyAlignment="1">
      <alignment horizontal="center" vertical="center" wrapText="1"/>
    </xf>
    <xf numFmtId="0" fontId="8" fillId="4" borderId="6" xfId="4" applyFont="1" applyFill="1" applyBorder="1" applyAlignment="1" applyProtection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8" fillId="4" borderId="7" xfId="4" applyFont="1" applyFill="1" applyBorder="1" applyAlignment="1" applyProtection="1">
      <alignment horizontal="left" vertical="center" wrapText="1"/>
    </xf>
    <xf numFmtId="0" fontId="8" fillId="4" borderId="4" xfId="4" applyFont="1" applyFill="1" applyBorder="1" applyAlignment="1" applyProtection="1">
      <alignment horizontal="left" vertical="center" wrapText="1"/>
    </xf>
    <xf numFmtId="0" fontId="9" fillId="4" borderId="6" xfId="4" applyFont="1" applyFill="1" applyBorder="1" applyAlignment="1" applyProtection="1">
      <alignment horizontal="left" vertical="center" wrapText="1"/>
    </xf>
    <xf numFmtId="2" fontId="0" fillId="0" borderId="0" xfId="0" applyNumberFormat="1" applyAlignment="1">
      <alignment horizontal="center"/>
    </xf>
    <xf numFmtId="0" fontId="40" fillId="0" borderId="0" xfId="4" applyBorder="1" applyAlignment="1" applyProtection="1"/>
    <xf numFmtId="0" fontId="0" fillId="0" borderId="0" xfId="0" applyAlignment="1">
      <alignment horizontal="center"/>
    </xf>
    <xf numFmtId="0" fontId="12" fillId="5" borderId="3" xfId="4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13" fillId="5" borderId="0" xfId="4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>
      <alignment horizontal="justify" vertic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16" fillId="0" borderId="0" xfId="0" applyFont="1" applyBorder="1" applyAlignment="1">
      <alignment horizontal="justify" vertical="center"/>
    </xf>
    <xf numFmtId="0" fontId="17" fillId="0" borderId="0" xfId="0" applyFont="1" applyBorder="1" applyAlignment="1">
      <alignment horizontal="justify" vertical="center"/>
    </xf>
    <xf numFmtId="0" fontId="24" fillId="2" borderId="0" xfId="0" applyFont="1" applyFill="1"/>
    <xf numFmtId="2" fontId="1" fillId="2" borderId="0" xfId="0" applyNumberFormat="1" applyFont="1" applyFill="1" applyAlignment="1">
      <alignment horizontal="center"/>
    </xf>
    <xf numFmtId="0" fontId="0" fillId="0" borderId="8" xfId="2" applyFont="1" applyBorder="1"/>
    <xf numFmtId="0" fontId="0" fillId="0" borderId="9" xfId="2" applyFont="1" applyBorder="1"/>
    <xf numFmtId="0" fontId="0" fillId="0" borderId="10" xfId="1" applyFont="1" applyBorder="1"/>
    <xf numFmtId="0" fontId="0" fillId="0" borderId="11" xfId="3" applyFont="1" applyBorder="1">
      <alignment horizontal="left"/>
    </xf>
    <xf numFmtId="2" fontId="0" fillId="0" borderId="12" xfId="3" applyNumberFormat="1" applyFont="1" applyBorder="1">
      <alignment horizontal="left"/>
    </xf>
    <xf numFmtId="0" fontId="39" fillId="0" borderId="13" xfId="7" applyBorder="1"/>
    <xf numFmtId="2" fontId="39" fillId="0" borderId="14" xfId="3" applyNumberFormat="1" applyBorder="1">
      <alignment horizontal="left"/>
    </xf>
    <xf numFmtId="2" fontId="39" fillId="0" borderId="15" xfId="3" applyNumberFormat="1" applyBorder="1">
      <alignment horizontal="left"/>
    </xf>
    <xf numFmtId="0" fontId="1" fillId="0" borderId="16" xfId="6" applyFont="1" applyBorder="1">
      <alignment horizontal="left"/>
    </xf>
    <xf numFmtId="2" fontId="41" fillId="0" borderId="17" xfId="6" applyNumberFormat="1" applyBorder="1">
      <alignment horizontal="left"/>
    </xf>
    <xf numFmtId="2" fontId="41" fillId="0" borderId="18" xfId="6" applyNumberFormat="1" applyBorder="1">
      <alignment horizontal="left"/>
    </xf>
    <xf numFmtId="0" fontId="41" fillId="0" borderId="19" xfId="5" applyBorder="1"/>
    <xf numFmtId="0" fontId="6" fillId="0" borderId="20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0" fontId="25" fillId="6" borderId="3" xfId="0" applyFont="1" applyFill="1" applyBorder="1" applyAlignment="1" applyProtection="1">
      <alignment horizontal="center" vertical="center" wrapText="1"/>
      <protection locked="0"/>
    </xf>
    <xf numFmtId="0" fontId="27" fillId="0" borderId="20" xfId="0" applyFont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0" fillId="0" borderId="7" xfId="0" applyFont="1" applyBorder="1"/>
    <xf numFmtId="0" fontId="25" fillId="0" borderId="3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28" fillId="6" borderId="13" xfId="0" applyFont="1" applyFill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>
      <alignment horizontal="justify" vertical="center" wrapText="1"/>
    </xf>
    <xf numFmtId="0" fontId="27" fillId="0" borderId="22" xfId="0" applyFont="1" applyBorder="1" applyAlignment="1">
      <alignment horizontal="right" vertical="center" wrapText="1"/>
    </xf>
    <xf numFmtId="0" fontId="27" fillId="7" borderId="19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28" fillId="6" borderId="24" xfId="0" applyFont="1" applyFill="1" applyBorder="1" applyAlignment="1" applyProtection="1">
      <alignment horizontal="center" vertical="center" wrapText="1"/>
      <protection locked="0"/>
    </xf>
    <xf numFmtId="0" fontId="27" fillId="0" borderId="23" xfId="0" applyFont="1" applyBorder="1" applyAlignment="1">
      <alignment horizontal="right" vertical="center" wrapText="1"/>
    </xf>
    <xf numFmtId="0" fontId="25" fillId="0" borderId="0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justify" vertical="center" wrapText="1"/>
    </xf>
    <xf numFmtId="0" fontId="19" fillId="0" borderId="25" xfId="0" applyFont="1" applyBorder="1" applyAlignment="1">
      <alignment horizontal="left" vertical="center" wrapText="1"/>
    </xf>
    <xf numFmtId="0" fontId="27" fillId="0" borderId="26" xfId="0" applyFont="1" applyBorder="1" applyAlignment="1">
      <alignment horizontal="right" vertical="center" wrapText="1"/>
    </xf>
    <xf numFmtId="0" fontId="27" fillId="7" borderId="27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justify" vertical="center" wrapText="1"/>
    </xf>
    <xf numFmtId="0" fontId="22" fillId="0" borderId="20" xfId="0" applyFont="1" applyBorder="1" applyAlignment="1">
      <alignment horizontal="right" vertical="center" wrapText="1"/>
    </xf>
    <xf numFmtId="2" fontId="6" fillId="7" borderId="28" xfId="0" applyNumberFormat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4" fillId="0" borderId="26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29" fillId="0" borderId="29" xfId="0" applyFont="1" applyBorder="1" applyAlignment="1">
      <alignment horizontal="center" vertical="center" wrapText="1"/>
    </xf>
    <xf numFmtId="0" fontId="29" fillId="8" borderId="29" xfId="0" applyFont="1" applyFill="1" applyBorder="1" applyAlignment="1">
      <alignment horizontal="center" vertical="center" wrapText="1"/>
    </xf>
    <xf numFmtId="0" fontId="29" fillId="0" borderId="29" xfId="0" applyFont="1" applyBorder="1" applyAlignment="1">
      <alignment horizontal="left" vertical="center" wrapText="1"/>
    </xf>
    <xf numFmtId="0" fontId="26" fillId="8" borderId="29" xfId="0" applyFont="1" applyFill="1" applyBorder="1" applyAlignment="1">
      <alignment horizontal="center" vertical="center" wrapText="1"/>
    </xf>
    <xf numFmtId="0" fontId="26" fillId="0" borderId="29" xfId="0" applyFont="1" applyBorder="1" applyAlignment="1">
      <alignment vertical="center" wrapText="1"/>
    </xf>
    <xf numFmtId="0" fontId="26" fillId="0" borderId="29" xfId="0" applyFont="1" applyBorder="1" applyAlignment="1">
      <alignment horizontal="justify" vertical="center" wrapText="1"/>
    </xf>
    <xf numFmtId="0" fontId="29" fillId="0" borderId="29" xfId="0" applyFont="1" applyBorder="1" applyAlignment="1">
      <alignment horizontal="right" vertical="center" wrapText="1"/>
    </xf>
    <xf numFmtId="0" fontId="29" fillId="0" borderId="29" xfId="0" applyFont="1" applyBorder="1" applyAlignment="1">
      <alignment vertical="center" wrapText="1"/>
    </xf>
    <xf numFmtId="2" fontId="29" fillId="8" borderId="29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31" fillId="0" borderId="0" xfId="0" applyFont="1"/>
    <xf numFmtId="0" fontId="26" fillId="0" borderId="29" xfId="0" applyFont="1" applyBorder="1" applyAlignment="1">
      <alignment horizontal="right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8" borderId="29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left" vertical="center" wrapText="1"/>
    </xf>
    <xf numFmtId="0" fontId="32" fillId="8" borderId="29" xfId="0" applyFont="1" applyFill="1" applyBorder="1" applyAlignment="1">
      <alignment horizontal="center" vertical="center" wrapText="1"/>
    </xf>
    <xf numFmtId="0" fontId="32" fillId="0" borderId="29" xfId="0" applyFont="1" applyBorder="1" applyAlignment="1">
      <alignment vertical="center" wrapText="1"/>
    </xf>
    <xf numFmtId="0" fontId="32" fillId="0" borderId="29" xfId="0" applyFont="1" applyBorder="1" applyAlignment="1">
      <alignment horizontal="justify" vertical="center" wrapText="1"/>
    </xf>
    <xf numFmtId="0" fontId="22" fillId="0" borderId="29" xfId="0" applyFont="1" applyBorder="1" applyAlignment="1">
      <alignment horizontal="right" vertical="center" wrapText="1"/>
    </xf>
    <xf numFmtId="0" fontId="22" fillId="0" borderId="29" xfId="0" applyFont="1" applyBorder="1" applyAlignment="1">
      <alignment vertical="center" wrapText="1"/>
    </xf>
    <xf numFmtId="2" fontId="22" fillId="8" borderId="29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Font="1"/>
    <xf numFmtId="0" fontId="34" fillId="0" borderId="0" xfId="0" applyFont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0" fontId="32" fillId="0" borderId="29" xfId="0" applyFont="1" applyBorder="1" applyAlignment="1">
      <alignment horizontal="right" vertical="center" wrapText="1"/>
    </xf>
    <xf numFmtId="1" fontId="35" fillId="0" borderId="5" xfId="0" applyNumberFormat="1" applyFont="1" applyBorder="1" applyAlignment="1">
      <alignment horizontal="center" vertical="center" wrapText="1"/>
    </xf>
    <xf numFmtId="0" fontId="36" fillId="4" borderId="6" xfId="4" applyFont="1" applyFill="1" applyBorder="1" applyAlignment="1" applyProtection="1">
      <alignment horizontal="left" vertical="center" wrapText="1"/>
    </xf>
    <xf numFmtId="0" fontId="37" fillId="4" borderId="6" xfId="4" applyFont="1" applyFill="1" applyBorder="1" applyAlignment="1" applyProtection="1">
      <alignment horizontal="left" vertical="center" wrapText="1"/>
    </xf>
    <xf numFmtId="0" fontId="38" fillId="4" borderId="6" xfId="4" applyFont="1" applyFill="1" applyBorder="1" applyAlignment="1" applyProtection="1">
      <alignment horizontal="left" vertical="center" wrapText="1"/>
    </xf>
    <xf numFmtId="0" fontId="0" fillId="0" borderId="0" xfId="3" applyFont="1" applyFill="1" applyBorder="1">
      <alignment horizontal="left"/>
    </xf>
    <xf numFmtId="0" fontId="2" fillId="4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19" fillId="4" borderId="30" xfId="0" applyFont="1" applyFill="1" applyBorder="1" applyAlignment="1">
      <alignment horizontal="left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6" fillId="6" borderId="3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>
      <alignment horizontal="center" vertical="center" wrapText="1"/>
    </xf>
    <xf numFmtId="0" fontId="12" fillId="5" borderId="3" xfId="4" applyFont="1" applyFill="1" applyBorder="1" applyAlignment="1" applyProtection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0" fillId="6" borderId="3" xfId="0" applyFill="1" applyBorder="1" applyAlignment="1" applyProtection="1">
      <alignment horizontal="left" vertical="center" wrapText="1"/>
      <protection locked="0"/>
    </xf>
    <xf numFmtId="0" fontId="0" fillId="6" borderId="3" xfId="0" applyFill="1" applyBorder="1" applyAlignment="1" applyProtection="1">
      <alignment horizontal="left" vertical="center"/>
      <protection locked="0"/>
    </xf>
    <xf numFmtId="0" fontId="26" fillId="0" borderId="29" xfId="0" applyFont="1" applyBorder="1" applyAlignment="1">
      <alignment horizontal="center" vertical="center" wrapText="1"/>
    </xf>
    <xf numFmtId="0" fontId="29" fillId="8" borderId="29" xfId="0" applyFont="1" applyFill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justify" vertical="center" wrapText="1"/>
    </xf>
    <xf numFmtId="0" fontId="29" fillId="8" borderId="33" xfId="0" applyFont="1" applyFill="1" applyBorder="1" applyAlignment="1">
      <alignment horizontal="center" vertical="center" wrapText="1"/>
    </xf>
    <xf numFmtId="0" fontId="26" fillId="0" borderId="29" xfId="0" applyFont="1" applyBorder="1" applyAlignment="1">
      <alignment horizontal="left" vertical="center" wrapText="1"/>
    </xf>
    <xf numFmtId="0" fontId="22" fillId="8" borderId="29" xfId="0" applyFont="1" applyFill="1" applyBorder="1" applyAlignment="1">
      <alignment horizontal="center" vertical="center" wrapText="1"/>
    </xf>
    <xf numFmtId="0" fontId="32" fillId="0" borderId="29" xfId="0" applyFont="1" applyBorder="1" applyAlignment="1">
      <alignment vertical="center" wrapText="1"/>
    </xf>
    <xf numFmtId="0" fontId="32" fillId="0" borderId="29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justify" vertical="center" wrapText="1"/>
    </xf>
    <xf numFmtId="0" fontId="22" fillId="8" borderId="33" xfId="0" applyFont="1" applyFill="1" applyBorder="1" applyAlignment="1">
      <alignment horizontal="center" vertical="center" wrapText="1"/>
    </xf>
  </cellXfs>
  <cellStyles count="8">
    <cellStyle name="Angolo tabella pivot" xfId="1" xr:uid="{00000000-0005-0000-0000-000000000000}"/>
    <cellStyle name="Campo tabella pivot" xfId="2" xr:uid="{00000000-0005-0000-0000-000001000000}"/>
    <cellStyle name="Categoria tabella pivot" xfId="3" xr:uid="{00000000-0005-0000-0000-000002000000}"/>
    <cellStyle name="Collegamento ipertestuale" xfId="4" builtinId="8"/>
    <cellStyle name="Normale" xfId="0" builtinId="0"/>
    <cellStyle name="Risultato tabella pivot" xfId="5" xr:uid="{00000000-0005-0000-0000-000005000000}"/>
    <cellStyle name="Titolo tabella pivot" xfId="6" xr:uid="{00000000-0005-0000-0000-000006000000}"/>
    <cellStyle name="Valore tabella pivot" xfId="7" xr:uid="{00000000-0005-0000-0000-000007000000}"/>
  </cellStyles>
  <dxfs count="3">
    <dxf>
      <fill>
        <patternFill>
          <bgColor rgb="FFE2F0D9"/>
        </patternFill>
      </fill>
    </dxf>
    <dxf>
      <fill>
        <patternFill>
          <bgColor rgb="FFFFF2CC"/>
        </patternFill>
      </fill>
    </dxf>
    <dxf>
      <fill>
        <patternFill>
          <bgColor rgb="FFFBE5D6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563C1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2F0D9"/>
      <rgbColor rgb="00CCFFCC"/>
      <rgbColor rgb="00FFF2CC"/>
      <rgbColor rgb="0099CCFF"/>
      <rgbColor rgb="00FF99CC"/>
      <rgbColor rgb="00CC99FF"/>
      <rgbColor rgb="00FBE5D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28440</xdr:rowOff>
    </xdr:from>
    <xdr:to>
      <xdr:col>5</xdr:col>
      <xdr:colOff>412560</xdr:colOff>
      <xdr:row>7</xdr:row>
      <xdr:rowOff>140040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1466640"/>
          <a:ext cx="12831840" cy="730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it-IT" sz="1200" b="1" u="sng" strike="noStrike" spc="-1">
              <a:solidFill>
                <a:srgbClr val="000000"/>
              </a:solidFill>
              <a:uFillTx/>
              <a:latin typeface="Arial"/>
            </a:rPr>
            <a:t>Allegato n. 1</a:t>
          </a:r>
          <a:endParaRPr lang="it-IT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it-IT" sz="1800" b="0" strike="noStrike" spc="-1">
              <a:solidFill>
                <a:srgbClr val="000000"/>
              </a:solidFill>
              <a:latin typeface="Arial"/>
            </a:rPr>
            <a:t>Schede per la valutazione del rischio</a:t>
          </a:r>
          <a:endParaRPr lang="it-IT" sz="18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it-IT" sz="1100" b="0" i="1" strike="noStrike" spc="-1">
              <a:solidFill>
                <a:srgbClr val="000000"/>
              </a:solidFill>
              <a:latin typeface="Arial"/>
            </a:rPr>
            <a:t>Approvate come allegato n.1 alla deliberazione della Giunta Comunale n. .</a:t>
          </a:r>
          <a:endParaRPr lang="it-IT" sz="11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AppData/Local/Microsoft/Windows/INetCache/Content.Outlook/86HZWQ9Z/AppData/Local/Temp/Scheda_50_cave_.xlsx" TargetMode="External"/><Relationship Id="rId1" Type="http://schemas.openxmlformats.org/officeDocument/2006/relationships/hyperlink" Target="../../AppData/Local/Microsoft/Windows/INetCache/Content.Outlook/86HZWQ9Z/AppData/Local/Temp/Scheda_49_abbandono_rifiuti_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X95"/>
  <sheetViews>
    <sheetView topLeftCell="A16" zoomScaleNormal="100" workbookViewId="0">
      <selection activeCell="C24" sqref="C24"/>
    </sheetView>
  </sheetViews>
  <sheetFormatPr defaultColWidth="8.7109375" defaultRowHeight="15" x14ac:dyDescent="0.25"/>
  <cols>
    <col min="1" max="1" width="1.7109375" customWidth="1"/>
    <col min="2" max="2" width="12.7109375" customWidth="1"/>
    <col min="3" max="3" width="88.85546875" customWidth="1"/>
    <col min="4" max="4" width="15.28515625" customWidth="1"/>
    <col min="5" max="5" width="15.7109375" customWidth="1"/>
    <col min="6" max="6" width="21.85546875" customWidth="1"/>
    <col min="7" max="7" width="97.7109375" hidden="1" customWidth="1"/>
    <col min="8" max="8" width="20.7109375" style="1" hidden="1" customWidth="1"/>
    <col min="9" max="9" width="15.5703125" style="1" hidden="1" customWidth="1"/>
    <col min="10" max="10" width="19" style="1" hidden="1" customWidth="1"/>
    <col min="11" max="12" width="9.140625" hidden="1" customWidth="1"/>
    <col min="13" max="13" width="3.85546875" hidden="1" customWidth="1"/>
    <col min="14" max="14" width="9.140625" hidden="1" customWidth="1"/>
    <col min="15" max="15" width="16.42578125" hidden="1" customWidth="1"/>
    <col min="16" max="16" width="43.42578125" hidden="1" customWidth="1"/>
    <col min="17" max="17" width="26.5703125" hidden="1" customWidth="1"/>
    <col min="18" max="18" width="28.5703125" hidden="1" customWidth="1"/>
    <col min="19" max="19" width="31.140625" hidden="1" customWidth="1"/>
    <col min="20" max="21" width="9.140625" hidden="1" customWidth="1"/>
    <col min="22" max="22" width="10.42578125" hidden="1" customWidth="1"/>
    <col min="23" max="23" width="1.42578125" hidden="1" customWidth="1"/>
    <col min="24" max="24" width="9.140625" hidden="1" customWidth="1"/>
  </cols>
  <sheetData>
    <row r="2" spans="2:22" ht="62.25" customHeight="1" x14ac:dyDescent="0.25">
      <c r="B2" s="113" t="s">
        <v>0</v>
      </c>
      <c r="C2" s="113"/>
      <c r="D2" s="113"/>
      <c r="E2" s="2"/>
    </row>
    <row r="4" spans="2:22" ht="65.25" customHeight="1" x14ac:dyDescent="0.25">
      <c r="B4" s="114" t="s">
        <v>1</v>
      </c>
      <c r="C4" s="114"/>
      <c r="D4" s="114"/>
      <c r="F4" s="3"/>
    </row>
    <row r="5" spans="2:22" ht="3.75" customHeight="1" x14ac:dyDescent="0.25">
      <c r="B5" s="4"/>
      <c r="C5" s="5"/>
      <c r="D5" s="6"/>
    </row>
    <row r="6" spans="2:22" ht="67.5" customHeight="1" x14ac:dyDescent="0.25">
      <c r="B6" s="115" t="s">
        <v>2</v>
      </c>
      <c r="C6" s="115"/>
      <c r="D6" s="115"/>
    </row>
    <row r="7" spans="2:22" ht="49.5" customHeight="1" x14ac:dyDescent="0.25"/>
    <row r="8" spans="2:22" s="2" customFormat="1" ht="15.75" x14ac:dyDescent="0.25">
      <c r="H8" s="7"/>
      <c r="I8" s="7"/>
      <c r="J8" s="7"/>
    </row>
    <row r="9" spans="2:22" s="2" customFormat="1" ht="54.75" customHeight="1" x14ac:dyDescent="0.25">
      <c r="B9" s="8" t="s">
        <v>3</v>
      </c>
      <c r="C9" s="9" t="s">
        <v>4</v>
      </c>
      <c r="D9" s="10" t="s">
        <v>5</v>
      </c>
      <c r="E9" s="10" t="s">
        <v>6</v>
      </c>
      <c r="F9" s="11" t="s">
        <v>7</v>
      </c>
      <c r="G9" s="12" t="s">
        <v>8</v>
      </c>
      <c r="H9" s="7" t="s">
        <v>9</v>
      </c>
      <c r="I9" s="7" t="s">
        <v>10</v>
      </c>
      <c r="J9" s="7" t="s">
        <v>11</v>
      </c>
      <c r="O9" s="7" t="s">
        <v>12</v>
      </c>
      <c r="P9" s="7" t="s">
        <v>13</v>
      </c>
      <c r="Q9" s="7" t="s">
        <v>14</v>
      </c>
      <c r="R9" s="7" t="s">
        <v>15</v>
      </c>
      <c r="S9" s="7" t="s">
        <v>16</v>
      </c>
      <c r="U9" s="2" t="s">
        <v>17</v>
      </c>
      <c r="V9" s="2" t="s">
        <v>18</v>
      </c>
    </row>
    <row r="10" spans="2:22" s="2" customFormat="1" ht="20.100000000000001" customHeight="1" x14ac:dyDescent="0.25">
      <c r="B10" s="13">
        <f t="shared" ref="B10:B19" si="0">IF(OR(C10="Nuova scheda",C10=""),"",T10)</f>
        <v>1</v>
      </c>
      <c r="C10" s="14" t="str">
        <f>'1'!A3</f>
        <v>Concorso per l'assunzione di personale</v>
      </c>
      <c r="D10" s="15" t="str">
        <f>'1'!F2</f>
        <v>SI</v>
      </c>
      <c r="E10" s="15" t="str">
        <f>IF(D10="SI",IF('1'!$B$44="Presenti campi non compilati","Errore","OK"),"-")</f>
        <v>OK</v>
      </c>
      <c r="F10" s="16" t="str">
        <f>IF(D10="SI",IF('1'!$A$46&lt;&gt;"","SI","NO"),"-")</f>
        <v>NO</v>
      </c>
      <c r="G10" s="2" t="str">
        <f t="shared" ref="G10:G55" si="1">IF(OR(C10="Nuova scheda",C10=""),"",M10&amp;" - "&amp;C10)</f>
        <v>01 - Concorso per l'assunzione di personale</v>
      </c>
      <c r="H10" s="17">
        <f>IF(AND(D10="SI",E10="OK"),'1'!$B$24,"Processo non sottoposto a mappatura e valutazione del rischio")</f>
        <v>2.6666666666666665</v>
      </c>
      <c r="I10" s="17">
        <f>IF(AND(D10="SI",E10="OK"),'1'!$B$40,"")</f>
        <v>2</v>
      </c>
      <c r="J10" s="17">
        <f>IF(AND(D10="SI",E10="OK"),'1'!$B$44,"")</f>
        <v>5.333333333333333</v>
      </c>
      <c r="L10" s="2">
        <v>1</v>
      </c>
      <c r="M10" s="2" t="str">
        <f>TEXT(L10,"00")</f>
        <v>01</v>
      </c>
      <c r="O10" s="7">
        <f t="shared" ref="O10:O41" si="2">IF(AND(D10="SI",E10="OK"),IF(AND(J10&gt;0,J10&lt;=1),G10,),)</f>
        <v>0</v>
      </c>
      <c r="P10" s="7">
        <f t="shared" ref="P10:P41" si="3">IF(AND(D10="SI",E10="OK"),IF(AND(J10&gt;1,J10&lt;=4),G10,),)</f>
        <v>0</v>
      </c>
      <c r="Q10" s="7" t="str">
        <f t="shared" ref="Q10:Q41" si="4">IF(AND(D10="SI",E10="OK"),IF(AND(J10&gt;4,J10&lt;=9),G10,),)</f>
        <v>01 - Concorso per l'assunzione di personale</v>
      </c>
      <c r="R10" s="7">
        <f t="shared" ref="R10:R41" si="5">IF(AND(D10="SI",E10="OK"),IF(AND(J10&gt;9,J10&lt;=16),G10,),)</f>
        <v>0</v>
      </c>
      <c r="S10" s="7">
        <f t="shared" ref="S10:S41" si="6">IF(AND(D10="SI",E10="OK"),IF(AND(J10&gt;16,J10&lt;=25),G10,),)</f>
        <v>0</v>
      </c>
      <c r="T10" s="2">
        <v>1</v>
      </c>
      <c r="U10" s="2" t="str">
        <f>IF(AND(D10="SI",E10="OK",'1'!$A$46&lt;&gt;""),M10&amp;" - "&amp;C10,"")</f>
        <v/>
      </c>
      <c r="V10" s="2" t="str">
        <f>IF(AND(U10&lt;&gt;"",'1'!$A$46&lt;&gt;""),'1'!$A$46,"")</f>
        <v/>
      </c>
    </row>
    <row r="11" spans="2:22" s="2" customFormat="1" ht="20.100000000000001" customHeight="1" x14ac:dyDescent="0.25">
      <c r="B11" s="13">
        <f t="shared" si="0"/>
        <v>2</v>
      </c>
      <c r="C11" s="14" t="str">
        <f>'2'!A3</f>
        <v xml:space="preserve">Concorso per la progressione in carriera del personale </v>
      </c>
      <c r="D11" s="15" t="str">
        <f>'2'!F2</f>
        <v>SI</v>
      </c>
      <c r="E11" s="15" t="str">
        <f>IF(D11="SI",IF('2'!$B$44="Presenti campi non compilati","Errore","OK"),"-")</f>
        <v>OK</v>
      </c>
      <c r="F11" s="16" t="str">
        <f>IF(D11="SI",IF('2'!$A$46&lt;&gt;"","SI","NO"),"-")</f>
        <v>NO</v>
      </c>
      <c r="G11" s="2" t="str">
        <f t="shared" si="1"/>
        <v xml:space="preserve">02 - Concorso per la progressione in carriera del personale </v>
      </c>
      <c r="H11" s="17">
        <f>IF(AND(D11="SI",E11="OK"),'2'!$B$24,"Processo non sottoposto a mappatura e valutazione del rischio")</f>
        <v>2.6666666666666665</v>
      </c>
      <c r="I11" s="17">
        <f>IF(AND(D11="SI",E11="OK"),'2'!$B$40,"")</f>
        <v>1.75</v>
      </c>
      <c r="J11" s="17">
        <f>IF(AND(D11="SI",E11="OK"),'2'!$B$44,"")</f>
        <v>4.6666666666666661</v>
      </c>
      <c r="L11" s="2">
        <v>2</v>
      </c>
      <c r="M11" s="2" t="str">
        <f t="shared" ref="M11:M42" si="7">IF(L11&lt;&gt;0,TEXT(L11,"00"),"")</f>
        <v>02</v>
      </c>
      <c r="O11" s="7">
        <f t="shared" si="2"/>
        <v>0</v>
      </c>
      <c r="P11" s="7">
        <f t="shared" si="3"/>
        <v>0</v>
      </c>
      <c r="Q11" s="7" t="str">
        <f t="shared" si="4"/>
        <v xml:space="preserve">02 - Concorso per la progressione in carriera del personale </v>
      </c>
      <c r="R11" s="7">
        <f t="shared" si="5"/>
        <v>0</v>
      </c>
      <c r="S11" s="7">
        <f t="shared" si="6"/>
        <v>0</v>
      </c>
      <c r="T11" s="2">
        <v>2</v>
      </c>
      <c r="U11" s="2" t="str">
        <f>IF(AND(D11="SI",E11="OK",'2'!$A$46&lt;&gt;""),M11&amp;" - "&amp;C11,"")</f>
        <v/>
      </c>
      <c r="V11" s="2" t="str">
        <f>IF(AND(U11&lt;&gt;"",'2'!$A$46&lt;&gt;""),'2'!$A$46,"")</f>
        <v/>
      </c>
    </row>
    <row r="12" spans="2:22" s="2" customFormat="1" ht="20.100000000000001" customHeight="1" x14ac:dyDescent="0.25">
      <c r="B12" s="13">
        <f t="shared" si="0"/>
        <v>3</v>
      </c>
      <c r="C12" s="14" t="str">
        <f>'3'!A3</f>
        <v xml:space="preserve">Selezione per l'affidamento di un incarico professionale </v>
      </c>
      <c r="D12" s="15" t="str">
        <f>'3'!F2</f>
        <v>SI</v>
      </c>
      <c r="E12" s="15" t="str">
        <f>IF(D12="SI",IF('3'!$B$44="Presenti campi non compilati","Errore","OK"),"-")</f>
        <v>OK</v>
      </c>
      <c r="F12" s="16" t="str">
        <f>IF(D12="SI",IF('3'!$A$46&lt;&gt;"","SI","NO"),"-")</f>
        <v>NO</v>
      </c>
      <c r="G12" s="2" t="str">
        <f t="shared" si="1"/>
        <v xml:space="preserve">03 - Selezione per l'affidamento di un incarico professionale </v>
      </c>
      <c r="H12" s="17">
        <f>IF(AND(D12="SI",E12="OK"),'3'!$B$24,"Processo non sottoposto a mappatura e valutazione del rischio")</f>
        <v>3.5</v>
      </c>
      <c r="I12" s="17">
        <f>IF(AND(D12="SI",E12="OK"),'3'!$B$40,"")</f>
        <v>1.5</v>
      </c>
      <c r="J12" s="17">
        <f>IF(AND(D12="SI",E12="OK"),'3'!$B$44,"")</f>
        <v>5.25</v>
      </c>
      <c r="L12" s="2">
        <v>3</v>
      </c>
      <c r="M12" s="2" t="str">
        <f t="shared" si="7"/>
        <v>03</v>
      </c>
      <c r="O12" s="7">
        <f t="shared" si="2"/>
        <v>0</v>
      </c>
      <c r="P12" s="7">
        <f t="shared" si="3"/>
        <v>0</v>
      </c>
      <c r="Q12" s="7" t="str">
        <f t="shared" si="4"/>
        <v xml:space="preserve">03 - Selezione per l'affidamento di un incarico professionale </v>
      </c>
      <c r="R12" s="7">
        <f t="shared" si="5"/>
        <v>0</v>
      </c>
      <c r="S12" s="7">
        <f t="shared" si="6"/>
        <v>0</v>
      </c>
      <c r="T12" s="2">
        <v>3</v>
      </c>
      <c r="U12" s="2" t="str">
        <f>IF(AND(D12="SI",E12="OK",'3'!$A$46&lt;&gt;""),M12&amp;" - "&amp;C12,"")</f>
        <v/>
      </c>
      <c r="V12" s="2" t="str">
        <f>IF(AND(U12&lt;&gt;"",'3'!$A$46&lt;&gt;""),'3'!$A$46,"")</f>
        <v/>
      </c>
    </row>
    <row r="13" spans="2:22" s="2" customFormat="1" ht="20.100000000000001" customHeight="1" x14ac:dyDescent="0.25">
      <c r="B13" s="13">
        <f t="shared" si="0"/>
        <v>4</v>
      </c>
      <c r="C13" s="14" t="str">
        <f>'4'!A3</f>
        <v>Affidamento mediante procedura aperta (o ristretta) di lavori, servizi, forniture</v>
      </c>
      <c r="D13" s="15" t="str">
        <f>'4'!F2</f>
        <v>SI</v>
      </c>
      <c r="E13" s="15" t="str">
        <f>IF(D13="SI",IF('4'!$B$44="Presenti campi non compilati","Errore","OK"),"-")</f>
        <v>OK</v>
      </c>
      <c r="F13" s="16" t="str">
        <f>IF(D13="SI",IF('3'!$A$46&lt;&gt;"","SI","NO"),"-")</f>
        <v>NO</v>
      </c>
      <c r="G13" s="2" t="str">
        <f t="shared" si="1"/>
        <v>04 - Affidamento mediante procedura aperta (o ristretta) di lavori, servizi, forniture</v>
      </c>
      <c r="H13" s="17">
        <f>IF(AND(D13="SI",E13="OK"),'4'!$B$24,"Processo non sottoposto a mappatura e valutazione del rischio")</f>
        <v>2.8333333333333335</v>
      </c>
      <c r="I13" s="17">
        <f>IF(AND(D13="SI",E13="OK"),'4'!$B$40,"")</f>
        <v>1.75</v>
      </c>
      <c r="J13" s="17">
        <f>IF(AND(D13="SI",E13="OK"),'4'!$B$44,"")</f>
        <v>4.9583333333333339</v>
      </c>
      <c r="L13" s="2">
        <v>4</v>
      </c>
      <c r="M13" s="2" t="str">
        <f t="shared" si="7"/>
        <v>04</v>
      </c>
      <c r="O13" s="7">
        <f t="shared" si="2"/>
        <v>0</v>
      </c>
      <c r="P13" s="7">
        <f t="shared" si="3"/>
        <v>0</v>
      </c>
      <c r="Q13" s="7" t="str">
        <f t="shared" si="4"/>
        <v>04 - Affidamento mediante procedura aperta (o ristretta) di lavori, servizi, forniture</v>
      </c>
      <c r="R13" s="7">
        <f t="shared" si="5"/>
        <v>0</v>
      </c>
      <c r="S13" s="7">
        <f t="shared" si="6"/>
        <v>0</v>
      </c>
      <c r="T13" s="2">
        <v>4</v>
      </c>
      <c r="U13" s="2" t="e">
        <f>IF(AND(D13="SI",E13="OK",'4'!#REF!&lt;&gt;""),M13&amp;" - "&amp;C13,"")</f>
        <v>#REF!</v>
      </c>
      <c r="V13" s="2" t="e">
        <f>IF(AND(U13&lt;&gt;"",'4'!#REF!&lt;&gt;""),'4'!#REF!,"")</f>
        <v>#REF!</v>
      </c>
    </row>
    <row r="14" spans="2:22" s="2" customFormat="1" ht="20.100000000000001" customHeight="1" x14ac:dyDescent="0.25">
      <c r="B14" s="13">
        <f t="shared" si="0"/>
        <v>5</v>
      </c>
      <c r="C14" s="14" t="str">
        <f>'5'!A3</f>
        <v>Affidamento diretto di lavori, servizi o forniture</v>
      </c>
      <c r="D14" s="15" t="str">
        <f>'5'!F2</f>
        <v>SI</v>
      </c>
      <c r="E14" s="15" t="str">
        <f>IF(D14="SI",IF('5'!$B$44="Presenti campi non compilati","Errore","OK"),"-")</f>
        <v>OK</v>
      </c>
      <c r="F14" s="16" t="str">
        <f>IF(D14="SI",IF('3'!$A$46&lt;&gt;"","SI","NO"),"-")</f>
        <v>NO</v>
      </c>
      <c r="G14" s="2" t="str">
        <f t="shared" si="1"/>
        <v>05 - Affidamento diretto di lavori, servizi o forniture</v>
      </c>
      <c r="H14" s="17">
        <f>IF(AND(D14="SI",E14="OK"),'5'!$B$24,"Processo non sottoposto a mappatura e valutazione del rischio")</f>
        <v>3</v>
      </c>
      <c r="I14" s="17">
        <f>IF(AND(D14="SI",E14="OK"),'5'!$B$40,"")</f>
        <v>1.75</v>
      </c>
      <c r="J14" s="17">
        <f>IF(AND(D14="SI",E14="OK"),'5'!$B$44,"")</f>
        <v>5.25</v>
      </c>
      <c r="L14" s="2">
        <v>5</v>
      </c>
      <c r="M14" s="2" t="str">
        <f t="shared" si="7"/>
        <v>05</v>
      </c>
      <c r="O14" s="7">
        <f t="shared" si="2"/>
        <v>0</v>
      </c>
      <c r="P14" s="7">
        <f t="shared" si="3"/>
        <v>0</v>
      </c>
      <c r="Q14" s="7" t="str">
        <f t="shared" si="4"/>
        <v>05 - Affidamento diretto di lavori, servizi o forniture</v>
      </c>
      <c r="R14" s="7">
        <f t="shared" si="5"/>
        <v>0</v>
      </c>
      <c r="S14" s="7">
        <f t="shared" si="6"/>
        <v>0</v>
      </c>
      <c r="T14" s="2">
        <v>5</v>
      </c>
      <c r="U14" s="2" t="e">
        <f>IF(AND(D14="SI",E14="OK",'5'!#REF!&lt;&gt;""),M14&amp;" - "&amp;C14,"")</f>
        <v>#REF!</v>
      </c>
      <c r="V14" s="2" t="e">
        <f>IF(AND(U14&lt;&gt;"",'5'!#REF!&lt;&gt;""),'5'!#REF!,"")</f>
        <v>#REF!</v>
      </c>
    </row>
    <row r="15" spans="2:22" s="2" customFormat="1" ht="20.100000000000001" customHeight="1" x14ac:dyDescent="0.25">
      <c r="B15" s="13">
        <f t="shared" si="0"/>
        <v>6</v>
      </c>
      <c r="C15" s="14" t="str">
        <f>'6'!A3</f>
        <v>Permesso di costruire</v>
      </c>
      <c r="D15" s="15" t="str">
        <f>'6'!F2</f>
        <v>SI</v>
      </c>
      <c r="E15" s="15" t="str">
        <f>IF(D15="SI",IF('6'!$B$44="Presenti campi non compilati","Errore","OK"),"-")</f>
        <v>OK</v>
      </c>
      <c r="F15" s="16" t="str">
        <f>IF(D15="SI",IF('3'!$A$46&lt;&gt;"","SI","NO"),"-")</f>
        <v>NO</v>
      </c>
      <c r="G15" s="2" t="str">
        <f t="shared" si="1"/>
        <v>06 - Permesso di costruire</v>
      </c>
      <c r="H15" s="17">
        <f>IF(AND(D15="SI",E15="OK"),'6'!$B$24,"Processo non sottoposto a mappatura e valutazione del rischio")</f>
        <v>2.3333333333333335</v>
      </c>
      <c r="I15" s="17">
        <f>IF(AND(D15="SI",E15="OK"),'6'!$B$40,"")</f>
        <v>1.25</v>
      </c>
      <c r="J15" s="17">
        <f>IF(AND(D15="SI",E15="OK"),'6'!$B$44,"")</f>
        <v>2.916666666666667</v>
      </c>
      <c r="L15" s="2">
        <v>6</v>
      </c>
      <c r="M15" s="2" t="str">
        <f t="shared" si="7"/>
        <v>06</v>
      </c>
      <c r="O15" s="7">
        <f t="shared" si="2"/>
        <v>0</v>
      </c>
      <c r="P15" s="7" t="str">
        <f t="shared" si="3"/>
        <v>06 - Permesso di costruire</v>
      </c>
      <c r="Q15" s="7">
        <f t="shared" si="4"/>
        <v>0</v>
      </c>
      <c r="R15" s="7">
        <f t="shared" si="5"/>
        <v>0</v>
      </c>
      <c r="S15" s="7">
        <f t="shared" si="6"/>
        <v>0</v>
      </c>
      <c r="T15" s="2">
        <v>6</v>
      </c>
      <c r="U15" s="2" t="e">
        <f>IF(AND(D15="SI",E15="OK",'6'!#REF!&lt;&gt;""),M15&amp;" - "&amp;C15,"")</f>
        <v>#REF!</v>
      </c>
      <c r="V15" s="2" t="e">
        <f>IF(AND(U15&lt;&gt;"",'6'!#REF!&lt;&gt;""),'6'!#REF!,"")</f>
        <v>#REF!</v>
      </c>
    </row>
    <row r="16" spans="2:22" s="2" customFormat="1" ht="20.100000000000001" customHeight="1" x14ac:dyDescent="0.25">
      <c r="B16" s="13">
        <f t="shared" si="0"/>
        <v>7</v>
      </c>
      <c r="C16" s="14" t="str">
        <f>'7'!A3</f>
        <v>Permesso di costruire in aree assoggettate ad autorizzazione paesaggistica</v>
      </c>
      <c r="D16" s="15" t="str">
        <f>'7'!F2</f>
        <v>SI</v>
      </c>
      <c r="E16" s="15" t="str">
        <f>IF(D16="SI",IF('7'!$B$44="Presenti campi non compilati","Errore","OK"),"-")</f>
        <v>OK</v>
      </c>
      <c r="F16" s="16" t="s">
        <v>20</v>
      </c>
      <c r="G16" s="2" t="str">
        <f t="shared" si="1"/>
        <v>07 - Permesso di costruire in aree assoggettate ad autorizzazione paesaggistica</v>
      </c>
      <c r="H16" s="17">
        <f>IF(AND(D16="SI",E16="OK"),'7'!$B$24,"Processo non sottoposto a mappatura e valutazione del rischio")</f>
        <v>2.8333333333333335</v>
      </c>
      <c r="I16" s="17">
        <f>IF(AND(D16="SI",E16="OK"),'7'!$B$40,"")</f>
        <v>1.25</v>
      </c>
      <c r="J16" s="17">
        <f>IF(AND(D16="SI",E16="OK"),'7'!$B$44,"")</f>
        <v>3.541666666666667</v>
      </c>
      <c r="L16" s="2">
        <v>7</v>
      </c>
      <c r="M16" s="2" t="str">
        <f t="shared" si="7"/>
        <v>07</v>
      </c>
      <c r="O16" s="7">
        <f t="shared" si="2"/>
        <v>0</v>
      </c>
      <c r="P16" s="7" t="str">
        <f t="shared" si="3"/>
        <v>07 - Permesso di costruire in aree assoggettate ad autorizzazione paesaggistica</v>
      </c>
      <c r="Q16" s="7">
        <f t="shared" si="4"/>
        <v>0</v>
      </c>
      <c r="R16" s="7">
        <f t="shared" si="5"/>
        <v>0</v>
      </c>
      <c r="S16" s="7">
        <f t="shared" si="6"/>
        <v>0</v>
      </c>
      <c r="T16" s="2">
        <v>7</v>
      </c>
      <c r="U16" s="2" t="e">
        <f>IF(AND(D16="SI",E16="OK",'7'!#REF!&lt;&gt;""),M16&amp;" - "&amp;C16,"")</f>
        <v>#REF!</v>
      </c>
      <c r="V16" s="2" t="e">
        <f>IF(AND(U16&lt;&gt;"",'7'!#REF!&lt;&gt;""),'7'!#REF!,"")</f>
        <v>#REF!</v>
      </c>
    </row>
    <row r="17" spans="2:22" s="2" customFormat="1" ht="30" customHeight="1" x14ac:dyDescent="0.25">
      <c r="B17" s="13">
        <f t="shared" si="0"/>
        <v>8</v>
      </c>
      <c r="C17" s="14" t="str">
        <f>'8'!A3</f>
        <v xml:space="preserve">Concessione di sovvenzioni, contributi, sussidi, ausili finanziari, nonché attribuzione di vantaggi economici di qualunque genere </v>
      </c>
      <c r="D17" s="15" t="str">
        <f>'8'!F2</f>
        <v>SI</v>
      </c>
      <c r="E17" s="15" t="str">
        <f>IF(D17="SI",IF('8'!$B$44="Presenti campi non compilati","Errore","OK"),"-")</f>
        <v>OK</v>
      </c>
      <c r="F17" s="16" t="str">
        <f>IF(D17="SI",IF('3'!$A$46&lt;&gt;"","SI","NO"),"-")</f>
        <v>NO</v>
      </c>
      <c r="G17" s="2" t="str">
        <f t="shared" si="1"/>
        <v xml:space="preserve">08 - Concessione di sovvenzioni, contributi, sussidi, ausili finanziari, nonché attribuzione di vantaggi economici di qualunque genere </v>
      </c>
      <c r="H17" s="17">
        <f>IF(AND(D17="SI",E17="OK"),'16'!$B$24,"Processo non sottoposto a mappatura e valutazione del rischio")</f>
        <v>1.8333333333333333</v>
      </c>
      <c r="I17" s="17">
        <f>IF(AND(D17="SI",E17="OK"),'8'!$B$40,"")</f>
        <v>1.75</v>
      </c>
      <c r="J17" s="17">
        <f>IF(AND(D17="SI",E17="OK"),'8'!$B$44,"")</f>
        <v>6.4166666666666661</v>
      </c>
      <c r="L17" s="2">
        <v>8</v>
      </c>
      <c r="M17" s="2" t="str">
        <f t="shared" si="7"/>
        <v>08</v>
      </c>
      <c r="O17" s="7">
        <f t="shared" si="2"/>
        <v>0</v>
      </c>
      <c r="P17" s="7">
        <f t="shared" si="3"/>
        <v>0</v>
      </c>
      <c r="Q17" s="7" t="str">
        <f t="shared" si="4"/>
        <v xml:space="preserve">08 - Concessione di sovvenzioni, contributi, sussidi, ausili finanziari, nonché attribuzione di vantaggi economici di qualunque genere </v>
      </c>
      <c r="R17" s="7">
        <f t="shared" si="5"/>
        <v>0</v>
      </c>
      <c r="S17" s="7">
        <f t="shared" si="6"/>
        <v>0</v>
      </c>
      <c r="T17" s="2">
        <v>8</v>
      </c>
      <c r="U17" s="2" t="e">
        <f>IF(AND(D17="SI",E17="OK",'8'!#REF!&lt;&gt;""),M17&amp;" - "&amp;C17,"")</f>
        <v>#REF!</v>
      </c>
      <c r="V17" s="2" t="e">
        <f>IF(AND(U17&lt;&gt;"",'8'!#REF!&lt;&gt;""),'8'!#REF!,"")</f>
        <v>#REF!</v>
      </c>
    </row>
    <row r="18" spans="2:22" s="2" customFormat="1" ht="20.100000000000001" customHeight="1" x14ac:dyDescent="0.25">
      <c r="B18" s="13">
        <f t="shared" si="0"/>
        <v>9</v>
      </c>
      <c r="C18" s="14" t="str">
        <f>'9'!A3</f>
        <v>Provvedimenti di pianificazione urbanistica generale</v>
      </c>
      <c r="D18" s="15" t="str">
        <f>'9'!F2</f>
        <v>SI</v>
      </c>
      <c r="E18" s="15" t="str">
        <f>IF(D18="SI",IF('9'!$B$44="Presenti campi non compilati","Errore","OK"),"-")</f>
        <v>OK</v>
      </c>
      <c r="F18" s="16" t="str">
        <f>IF(D18="SI",IF('3'!$A$46&lt;&gt;"","SI","NO"),"-")</f>
        <v>NO</v>
      </c>
      <c r="G18" s="2" t="str">
        <f t="shared" si="1"/>
        <v>09 - Provvedimenti di pianificazione urbanistica generale</v>
      </c>
      <c r="H18" s="17">
        <f>IF(AND(D18="SI",E18="OK"),'9'!$B$24,"Processo non sottoposto a mappatura e valutazione del rischio")</f>
        <v>4</v>
      </c>
      <c r="I18" s="17">
        <f>IF(AND(D18="SI",E18="OK"),'9'!$B$40,"")</f>
        <v>1.75</v>
      </c>
      <c r="J18" s="17">
        <f>IF(AND(D18="SI",E18="OK"),'9'!$B$44,"")</f>
        <v>7</v>
      </c>
      <c r="L18" s="2">
        <v>9</v>
      </c>
      <c r="M18" s="2" t="str">
        <f t="shared" si="7"/>
        <v>09</v>
      </c>
      <c r="O18" s="7">
        <f t="shared" si="2"/>
        <v>0</v>
      </c>
      <c r="P18" s="7">
        <f t="shared" si="3"/>
        <v>0</v>
      </c>
      <c r="Q18" s="7" t="str">
        <f t="shared" si="4"/>
        <v>09 - Provvedimenti di pianificazione urbanistica generale</v>
      </c>
      <c r="R18" s="7">
        <f t="shared" si="5"/>
        <v>0</v>
      </c>
      <c r="S18" s="7">
        <f t="shared" si="6"/>
        <v>0</v>
      </c>
      <c r="T18" s="2">
        <v>9</v>
      </c>
      <c r="U18" s="2" t="e">
        <f>IF(AND(D18="SI",E18="OK",'9'!#REF!&lt;&gt;""),M18&amp;" - "&amp;C18,"")</f>
        <v>#REF!</v>
      </c>
      <c r="V18" s="2" t="e">
        <f>IF(AND(U18&lt;&gt;"",'9'!#REF!&lt;&gt;""),'9'!#REF!,"")</f>
        <v>#REF!</v>
      </c>
    </row>
    <row r="19" spans="2:22" s="2" customFormat="1" ht="20.100000000000001" customHeight="1" x14ac:dyDescent="0.25">
      <c r="B19" s="13">
        <f t="shared" si="0"/>
        <v>10</v>
      </c>
      <c r="C19" s="14" t="str">
        <f>'10'!A3</f>
        <v>Provvedimenti di pianificazione urbanistica attuativa</v>
      </c>
      <c r="D19" s="15" t="str">
        <f>'10'!F2</f>
        <v>SI</v>
      </c>
      <c r="E19" s="15" t="str">
        <f>IF(D19="SI",IF('10'!B44="Presenti campi non compilati","Errore","OK"),"-")</f>
        <v>OK</v>
      </c>
      <c r="F19" s="16" t="str">
        <f>IF(D19="SI",IF('3'!$A$46&lt;&gt;"","SI","NO"),"-")</f>
        <v>NO</v>
      </c>
      <c r="G19" s="2" t="str">
        <f t="shared" si="1"/>
        <v>10 - Provvedimenti di pianificazione urbanistica attuativa</v>
      </c>
      <c r="H19" s="17">
        <f>IF(AND(D19="SI",E19="OK"),'10'!$B$24,"Processo non sottoposto a mappatura e valutazione del rischio")</f>
        <v>4.333333333333333</v>
      </c>
      <c r="I19" s="17">
        <f>IF(AND(D19="SI",E19="OK"),'10'!$B$40,"")</f>
        <v>1.75</v>
      </c>
      <c r="J19" s="17">
        <f>IF(AND(D19="SI",E19="OK"),'10'!$B$44,"")</f>
        <v>7.583333333333333</v>
      </c>
      <c r="L19" s="2">
        <v>10</v>
      </c>
      <c r="M19" s="2" t="str">
        <f t="shared" si="7"/>
        <v>10</v>
      </c>
      <c r="O19" s="7">
        <f t="shared" si="2"/>
        <v>0</v>
      </c>
      <c r="P19" s="7">
        <f t="shared" si="3"/>
        <v>0</v>
      </c>
      <c r="Q19" s="7" t="str">
        <f t="shared" si="4"/>
        <v>10 - Provvedimenti di pianificazione urbanistica attuativa</v>
      </c>
      <c r="R19" s="7">
        <f t="shared" si="5"/>
        <v>0</v>
      </c>
      <c r="S19" s="7">
        <f t="shared" si="6"/>
        <v>0</v>
      </c>
      <c r="T19" s="2">
        <v>10</v>
      </c>
      <c r="U19" s="2" t="e">
        <f>IF(AND(D19="SI",E19="OK",'10'!#REF!&lt;&gt;""),M19&amp;" - "&amp;C19,"")</f>
        <v>#REF!</v>
      </c>
      <c r="V19" s="2" t="e">
        <f>IF(AND(U19&lt;&gt;"",'10'!#REF!&lt;&gt;""),'10'!#REF!,"")</f>
        <v>#REF!</v>
      </c>
    </row>
    <row r="20" spans="2:22" s="2" customFormat="1" ht="20.100000000000001" customHeight="1" x14ac:dyDescent="0.25">
      <c r="B20" s="13">
        <v>11</v>
      </c>
      <c r="C20" s="14" t="str">
        <f>'11'!A3</f>
        <v>Gestione ordinaria delle entrate di bilancio</v>
      </c>
      <c r="D20" s="15" t="str">
        <f>'11'!F2</f>
        <v>SI</v>
      </c>
      <c r="E20" s="15" t="str">
        <f>IF(D20="SI",IF('11'!$B$44="Presenti campi non compilati","Errore","OK"),"-")</f>
        <v>OK</v>
      </c>
      <c r="F20" s="16" t="str">
        <f>IF(D20="SI",IF('3'!$A$46&lt;&gt;"","SI","NO"),"-")</f>
        <v>NO</v>
      </c>
      <c r="G20" s="2" t="str">
        <f t="shared" si="1"/>
        <v>13 - Gestione ordinaria delle entrate di bilancio</v>
      </c>
      <c r="H20" s="17">
        <f>IF(AND(D20="SI",E20="OK"),'11'!$B$24,"Processo non sottoposto a mappatura e valutazione del rischio")</f>
        <v>2.1666666666666665</v>
      </c>
      <c r="I20" s="17">
        <f>IF(AND(D20="SI",E20="OK"),'11'!$B$40,"")</f>
        <v>1</v>
      </c>
      <c r="J20" s="17">
        <f>IF(AND(D20="SI",E20="OK"),'11'!$B$44,"")</f>
        <v>2.1666666666666665</v>
      </c>
      <c r="L20" s="2">
        <v>13</v>
      </c>
      <c r="M20" s="2" t="str">
        <f t="shared" si="7"/>
        <v>13</v>
      </c>
      <c r="O20" s="7">
        <f t="shared" si="2"/>
        <v>0</v>
      </c>
      <c r="P20" s="7" t="str">
        <f t="shared" si="3"/>
        <v>13 - Gestione ordinaria delle entrate di bilancio</v>
      </c>
      <c r="Q20" s="7">
        <f t="shared" si="4"/>
        <v>0</v>
      </c>
      <c r="R20" s="7">
        <f t="shared" si="5"/>
        <v>0</v>
      </c>
      <c r="S20" s="7">
        <f t="shared" si="6"/>
        <v>0</v>
      </c>
      <c r="T20" s="2">
        <v>13</v>
      </c>
      <c r="U20" s="2" t="e">
        <f>IF(AND(D20="SI",E20="OK",'13'!#REF!&lt;&gt;""),M20&amp;" - "&amp;C20,"")</f>
        <v>#REF!</v>
      </c>
      <c r="V20" s="2" t="e">
        <f>IF(AND(U20&lt;&gt;"",'13'!#REF!&lt;&gt;""),'13'!#REF!,"")</f>
        <v>#REF!</v>
      </c>
    </row>
    <row r="21" spans="2:22" s="2" customFormat="1" ht="20.100000000000001" customHeight="1" x14ac:dyDescent="0.25">
      <c r="B21" s="13">
        <v>12</v>
      </c>
      <c r="C21" s="14" t="str">
        <f>'12'!A3</f>
        <v>Gestione ordinaria delle spese di bilancio</v>
      </c>
      <c r="D21" s="15" t="str">
        <f>'12'!F2</f>
        <v>SI</v>
      </c>
      <c r="E21" s="15" t="str">
        <f>IF(D21="SI",IF('12'!$B$44="Presenti campi non compilati","Errore","OK"),"-")</f>
        <v>OK</v>
      </c>
      <c r="F21" s="16" t="str">
        <f>IF(D21="SI",IF('3'!$A$46&lt;&gt;"","SI","NO"),"-")</f>
        <v>NO</v>
      </c>
      <c r="G21" s="2" t="str">
        <f t="shared" si="1"/>
        <v>14 - Gestione ordinaria delle spese di bilancio</v>
      </c>
      <c r="H21" s="17">
        <f>IF(AND(D21="SI",E21="OK"),'12'!$B$24,"Processo non sottoposto a mappatura e valutazione del rischio")</f>
        <v>3.3333333333333335</v>
      </c>
      <c r="I21" s="17">
        <f>IF(AND(D21="SI",E21="OK"),'12'!$B$40,"")</f>
        <v>1</v>
      </c>
      <c r="J21" s="17">
        <f>IF(AND(D21="SI",E21="OK"),'12'!$B$44,"")</f>
        <v>3.3333333333333335</v>
      </c>
      <c r="L21" s="2">
        <v>14</v>
      </c>
      <c r="M21" s="2" t="str">
        <f t="shared" si="7"/>
        <v>14</v>
      </c>
      <c r="O21" s="7">
        <f t="shared" si="2"/>
        <v>0</v>
      </c>
      <c r="P21" s="7" t="str">
        <f t="shared" si="3"/>
        <v>14 - Gestione ordinaria delle spese di bilancio</v>
      </c>
      <c r="Q21" s="7">
        <f t="shared" si="4"/>
        <v>0</v>
      </c>
      <c r="R21" s="7">
        <f t="shared" si="5"/>
        <v>0</v>
      </c>
      <c r="S21" s="7">
        <f t="shared" si="6"/>
        <v>0</v>
      </c>
      <c r="T21" s="2">
        <v>14</v>
      </c>
      <c r="U21" s="2" t="e">
        <f>IF(AND(D21="SI",E21="OK",'14'!#REF!&lt;&gt;""),M21&amp;" - "&amp;C21,"")</f>
        <v>#REF!</v>
      </c>
      <c r="V21" s="2" t="e">
        <f>IF(AND(U21&lt;&gt;"",'14'!#REF!&lt;&gt;""),'14'!#REF!,"")</f>
        <v>#REF!</v>
      </c>
    </row>
    <row r="22" spans="2:22" s="2" customFormat="1" ht="20.100000000000001" customHeight="1" x14ac:dyDescent="0.25">
      <c r="B22" s="13">
        <v>13</v>
      </c>
      <c r="C22" s="14" t="str">
        <f>'13'!A3</f>
        <v>Accertamenti e verifiche dei tributi locali</v>
      </c>
      <c r="D22" s="15" t="str">
        <f>'13'!F2</f>
        <v>SI</v>
      </c>
      <c r="E22" s="15" t="str">
        <f>IF(D22="SI",IF('13'!$B$44="Presenti campi non compilati","Errore","OK"),"-")</f>
        <v>OK</v>
      </c>
      <c r="F22" s="16" t="str">
        <f>IF(D22="SI",IF('3'!$A$46&lt;&gt;"","SI","NO"),"-")</f>
        <v>NO</v>
      </c>
      <c r="G22" s="2" t="str">
        <f t="shared" si="1"/>
        <v>15 - Accertamenti e verifiche dei tributi locali</v>
      </c>
      <c r="H22" s="17">
        <f>IF(AND(D22="SI",E22="OK"),'13'!$B$24,"Processo non sottoposto a mappatura e valutazione del rischio")</f>
        <v>3.3333333333333335</v>
      </c>
      <c r="I22" s="17">
        <f>IF(AND(D22="SI",E22="OK"),'13'!$B$40,"")</f>
        <v>1.25</v>
      </c>
      <c r="J22" s="17">
        <f>IF(AND(D22="SI",E22="OK"),'13'!$B$44,"")</f>
        <v>4.166666666666667</v>
      </c>
      <c r="L22" s="2">
        <v>15</v>
      </c>
      <c r="M22" s="2" t="str">
        <f t="shared" si="7"/>
        <v>15</v>
      </c>
      <c r="O22" s="7">
        <f t="shared" si="2"/>
        <v>0</v>
      </c>
      <c r="P22" s="7">
        <f t="shared" si="3"/>
        <v>0</v>
      </c>
      <c r="Q22" s="7" t="str">
        <f t="shared" si="4"/>
        <v>15 - Accertamenti e verifiche dei tributi locali</v>
      </c>
      <c r="R22" s="7">
        <f t="shared" si="5"/>
        <v>0</v>
      </c>
      <c r="S22" s="7">
        <f t="shared" si="6"/>
        <v>0</v>
      </c>
      <c r="T22" s="2">
        <v>15</v>
      </c>
      <c r="U22" s="2" t="e">
        <f>IF(AND(D22="SI",E22="OK",'15'!#REF!&lt;&gt;""),M22&amp;" - "&amp;C22,"")</f>
        <v>#REF!</v>
      </c>
      <c r="V22" s="2" t="e">
        <f>IF(AND(U22&lt;&gt;"",'15'!#REF!&lt;&gt;""),'15'!#REF!,"")</f>
        <v>#REF!</v>
      </c>
    </row>
    <row r="23" spans="2:22" s="2" customFormat="1" ht="20.100000000000001" customHeight="1" x14ac:dyDescent="0.25">
      <c r="B23" s="13">
        <v>14</v>
      </c>
      <c r="C23" s="18" t="str">
        <f>'14'!A3</f>
        <v>Accertamenti con adesione dei tributi locali</v>
      </c>
      <c r="D23" s="15" t="str">
        <f>'14'!F2</f>
        <v>SI</v>
      </c>
      <c r="E23" s="15" t="str">
        <f>IF(D23="SI",IF('14'!$B$44="Presenti campi non compilati","Errore","OK"),"-")</f>
        <v>OK</v>
      </c>
      <c r="F23" s="16" t="str">
        <f>IF(D23="SI",IF('3'!$A$46&lt;&gt;"","SI","NO"),"-")</f>
        <v>NO</v>
      </c>
      <c r="G23" s="2" t="str">
        <f t="shared" si="1"/>
        <v>16 - Accertamenti con adesione dei tributi locali</v>
      </c>
      <c r="H23" s="17">
        <f>IF(AND(D23="SI",E23="OK"),'14'!$B$24,"Processo non sottoposto a mappatura e valutazione del rischio")</f>
        <v>3.8333333333333335</v>
      </c>
      <c r="I23" s="17">
        <f>IF(AND(D23="SI",E23="OK"),'14'!$B$40,"")</f>
        <v>3.25</v>
      </c>
      <c r="J23" s="17">
        <f>IF(AND(D23="SI",E23="OK"),'14'!$B$44,"")</f>
        <v>12.458333333333334</v>
      </c>
      <c r="L23" s="2">
        <v>16</v>
      </c>
      <c r="M23" s="2" t="str">
        <f t="shared" si="7"/>
        <v>16</v>
      </c>
      <c r="O23" s="7">
        <f t="shared" si="2"/>
        <v>0</v>
      </c>
      <c r="P23" s="7">
        <f t="shared" si="3"/>
        <v>0</v>
      </c>
      <c r="Q23" s="7">
        <f t="shared" si="4"/>
        <v>0</v>
      </c>
      <c r="R23" s="7" t="str">
        <f t="shared" si="5"/>
        <v>16 - Accertamenti con adesione dei tributi locali</v>
      </c>
      <c r="S23" s="7">
        <f t="shared" si="6"/>
        <v>0</v>
      </c>
      <c r="T23" s="2">
        <v>16</v>
      </c>
      <c r="U23" s="2" t="e">
        <f>IF(AND(D23="SI",E23="OK",'16'!#REF!&lt;&gt;""),M23&amp;" - "&amp;C23,"")</f>
        <v>#REF!</v>
      </c>
      <c r="V23" s="2" t="e">
        <f>IF(AND(U23&lt;&gt;"",'16'!#REF!&lt;&gt;""),'16'!#REF!,"")</f>
        <v>#REF!</v>
      </c>
    </row>
    <row r="24" spans="2:22" s="2" customFormat="1" ht="20.100000000000001" customHeight="1" x14ac:dyDescent="0.25">
      <c r="B24" s="13">
        <v>15</v>
      </c>
      <c r="C24" s="19" t="str">
        <f>'15'!A3</f>
        <v>Accertamenti e controlli sugli abusi edilizi</v>
      </c>
      <c r="D24" s="15" t="str">
        <f>'15'!F2</f>
        <v>SI</v>
      </c>
      <c r="E24" s="15" t="str">
        <f>IF(D24="SI",IF('15'!$B$44="Presenti campi non compilati","Errore","OK"),"-")</f>
        <v>OK</v>
      </c>
      <c r="F24" s="16" t="str">
        <f>IF(D24="SI",IF('3'!$A$46&lt;&gt;"","SI","NO"),"-")</f>
        <v>NO</v>
      </c>
      <c r="G24" s="2" t="str">
        <f t="shared" si="1"/>
        <v>17 - Accertamenti e controlli sugli abusi edilizi</v>
      </c>
      <c r="H24" s="17">
        <f>IF(AND(D24="SI",E24="OK"),'15'!$B$24,"Processo non sottoposto a mappatura e valutazione del rischio")</f>
        <v>3</v>
      </c>
      <c r="I24" s="17">
        <f>IF(AND(D24="SI",E24="OK"),'15'!$B$40,"")</f>
        <v>1</v>
      </c>
      <c r="J24" s="17">
        <f>IF(AND(D24="SI",E24="OK"),'15'!$B$44,"")</f>
        <v>3</v>
      </c>
      <c r="L24" s="2">
        <v>17</v>
      </c>
      <c r="M24" s="2" t="str">
        <f t="shared" si="7"/>
        <v>17</v>
      </c>
      <c r="O24" s="7">
        <f t="shared" si="2"/>
        <v>0</v>
      </c>
      <c r="P24" s="7" t="str">
        <f t="shared" si="3"/>
        <v>17 - Accertamenti e controlli sugli abusi edilizi</v>
      </c>
      <c r="Q24" s="7">
        <f t="shared" si="4"/>
        <v>0</v>
      </c>
      <c r="R24" s="7">
        <f t="shared" si="5"/>
        <v>0</v>
      </c>
      <c r="S24" s="7">
        <f t="shared" si="6"/>
        <v>0</v>
      </c>
      <c r="T24" s="2">
        <v>17</v>
      </c>
      <c r="U24" s="2" t="e">
        <f>IF(AND(D24="SI",E24="OK",'17'!#REF!&lt;&gt;""),M24&amp;" - "&amp;C24,"")</f>
        <v>#REF!</v>
      </c>
      <c r="V24" s="2" t="e">
        <f>IF(AND(U24&lt;&gt;"",'17'!#REF!&lt;&gt;""),'17'!#REF!,"")</f>
        <v>#REF!</v>
      </c>
    </row>
    <row r="25" spans="2:22" s="2" customFormat="1" ht="20.100000000000001" customHeight="1" x14ac:dyDescent="0.25">
      <c r="B25" s="13">
        <v>16</v>
      </c>
      <c r="C25" s="14" t="str">
        <f>'16'!A3</f>
        <v>Incentivi economici al personale (produttività e retribuzioni di risultato)</v>
      </c>
      <c r="D25" s="15" t="str">
        <f>'16'!F2</f>
        <v>SI</v>
      </c>
      <c r="E25" s="15" t="str">
        <f>IF(D25="SI",IF('16'!$B$44="Presenti campi non compilati","Errore","OK"),"-")</f>
        <v>OK</v>
      </c>
      <c r="F25" s="16" t="str">
        <f>IF(D25="SI",IF('3'!$A$46&lt;&gt;"","SI","NO"),"-")</f>
        <v>NO</v>
      </c>
      <c r="G25" s="2" t="str">
        <f t="shared" si="1"/>
        <v>18 - Incentivi economici al personale (produttività e retribuzioni di risultato)</v>
      </c>
      <c r="H25" s="17">
        <f>IF(AND(D25="SI",E25="OK"),'16'!$B$24,"Processo non sottoposto a mappatura e valutazione del rischio")</f>
        <v>1.8333333333333333</v>
      </c>
      <c r="I25" s="17">
        <f>IF(AND(D25="SI",E25="OK"),'16'!$B$40,"")</f>
        <v>2.25</v>
      </c>
      <c r="J25" s="17">
        <f>IF(AND(D25="SI",E25="OK"),'16'!$B$44,"")</f>
        <v>4.125</v>
      </c>
      <c r="L25" s="2">
        <v>18</v>
      </c>
      <c r="M25" s="2" t="str">
        <f t="shared" si="7"/>
        <v>18</v>
      </c>
      <c r="O25" s="7">
        <f t="shared" si="2"/>
        <v>0</v>
      </c>
      <c r="P25" s="7">
        <f t="shared" si="3"/>
        <v>0</v>
      </c>
      <c r="Q25" s="7" t="str">
        <f t="shared" si="4"/>
        <v>18 - Incentivi economici al personale (produttività e retribuzioni di risultato)</v>
      </c>
      <c r="R25" s="7">
        <f t="shared" si="5"/>
        <v>0</v>
      </c>
      <c r="S25" s="7">
        <f t="shared" si="6"/>
        <v>0</v>
      </c>
      <c r="T25" s="2">
        <v>18</v>
      </c>
      <c r="U25" s="2" t="e">
        <f>IF(AND(D25="SI",E25="OK",'18'!#REF!&lt;&gt;""),M25&amp;" - "&amp;C25,"")</f>
        <v>#REF!</v>
      </c>
      <c r="V25" s="2" t="e">
        <f>IF(AND(U25&lt;&gt;"",'18'!#REF!&lt;&gt;""),'18'!#REF!,"")</f>
        <v>#REF!</v>
      </c>
    </row>
    <row r="26" spans="2:22" s="2" customFormat="1" ht="20.100000000000001" customHeight="1" x14ac:dyDescent="0.25">
      <c r="B26" s="13">
        <v>17</v>
      </c>
      <c r="C26" s="14" t="str">
        <f>'17'!A3</f>
        <v>Autorizzazione all’occupazione del suolo pubblico</v>
      </c>
      <c r="D26" s="15" t="str">
        <f>'17'!F2</f>
        <v>SI</v>
      </c>
      <c r="E26" s="15" t="str">
        <f>IF(D26="SI",IF('17'!$B$44="Presenti campi non compilati","Errore","OK"),"-")</f>
        <v>OK</v>
      </c>
      <c r="F26" s="16" t="str">
        <f>IF(D26="SI",IF('3'!$A$46&lt;&gt;"","SI","NO"),"-")</f>
        <v>NO</v>
      </c>
      <c r="G26" s="2" t="str">
        <f t="shared" si="1"/>
        <v>19 - Autorizzazione all’occupazione del suolo pubblico</v>
      </c>
      <c r="H26" s="17">
        <f>IF(AND(D26="SI",E26="OK"),'17'!$B$24,"Processo non sottoposto a mappatura e valutazione del rischio")</f>
        <v>2.1666666666666665</v>
      </c>
      <c r="I26" s="17">
        <f>IF(AND(D26="SI",E26="OK"),'17'!$B$40,"")</f>
        <v>1</v>
      </c>
      <c r="J26" s="17">
        <f>IF(AND(D26="SI",E26="OK"),'17'!$B$44,"")</f>
        <v>2.1666666666666665</v>
      </c>
      <c r="L26" s="2">
        <v>19</v>
      </c>
      <c r="M26" s="2" t="str">
        <f t="shared" si="7"/>
        <v>19</v>
      </c>
      <c r="O26" s="7">
        <f t="shared" si="2"/>
        <v>0</v>
      </c>
      <c r="P26" s="7" t="str">
        <f t="shared" si="3"/>
        <v>19 - Autorizzazione all’occupazione del suolo pubblico</v>
      </c>
      <c r="Q26" s="7">
        <f t="shared" si="4"/>
        <v>0</v>
      </c>
      <c r="R26" s="7">
        <f t="shared" si="5"/>
        <v>0</v>
      </c>
      <c r="S26" s="7">
        <f t="shared" si="6"/>
        <v>0</v>
      </c>
      <c r="T26" s="2">
        <v>19</v>
      </c>
      <c r="U26" s="2" t="e">
        <f>IF(AND(D26="SI",E26="OK",'19'!#REF!&lt;&gt;""),M26&amp;" - "&amp;C26,"")</f>
        <v>#REF!</v>
      </c>
      <c r="V26" s="2" t="e">
        <f>IF(AND(U26&lt;&gt;"",'19'!#REF!&lt;&gt;""),'19'!#REF!,"")</f>
        <v>#REF!</v>
      </c>
    </row>
    <row r="27" spans="2:22" s="2" customFormat="1" ht="30.75" customHeight="1" x14ac:dyDescent="0.25">
      <c r="B27" s="13">
        <v>18</v>
      </c>
      <c r="C27" s="20" t="str">
        <f>'18'!A3</f>
        <v>Autorizzazioni ex artt. 68 e 69 del TULPS (spettacoli anche viaggianti, pubblici intrattenimenti, feste da ballo, esposizioni, gare)</v>
      </c>
      <c r="D27" s="15" t="str">
        <f>'18'!$F$2</f>
        <v>SI</v>
      </c>
      <c r="E27" s="15" t="str">
        <f>IF(D27="SI",IF('18'!$B$44="Presenti campi non compilati","Errore","OK"),"-")</f>
        <v>OK</v>
      </c>
      <c r="F27" s="16" t="str">
        <f>IF(D27="SI",IF('3'!$A$46&lt;&gt;"","SI","NO"),"-")</f>
        <v>NO</v>
      </c>
      <c r="G27" s="2" t="str">
        <f t="shared" si="1"/>
        <v>20 - Autorizzazioni ex artt. 68 e 69 del TULPS (spettacoli anche viaggianti, pubblici intrattenimenti, feste da ballo, esposizioni, gare)</v>
      </c>
      <c r="H27" s="17">
        <f>IF(AND(D27="SI",E27="OK"),'18'!$B$24,"Processo non sottoposto a mappatura e valutazione del rischio")</f>
        <v>2.8333333333333335</v>
      </c>
      <c r="I27" s="17">
        <f>IF(AND(D27="SI",E27="OK"),'18'!$B$40,"")</f>
        <v>1.25</v>
      </c>
      <c r="J27" s="17">
        <f>IF(AND(D27="SI",E27="OK"),'18'!$B$44,"")</f>
        <v>3.541666666666667</v>
      </c>
      <c r="L27" s="2">
        <v>20</v>
      </c>
      <c r="M27" s="2" t="str">
        <f t="shared" si="7"/>
        <v>20</v>
      </c>
      <c r="O27" s="7">
        <f t="shared" si="2"/>
        <v>0</v>
      </c>
      <c r="P27" s="7" t="str">
        <f t="shared" si="3"/>
        <v>20 - Autorizzazioni ex artt. 68 e 69 del TULPS (spettacoli anche viaggianti, pubblici intrattenimenti, feste da ballo, esposizioni, gare)</v>
      </c>
      <c r="Q27" s="7">
        <f t="shared" si="4"/>
        <v>0</v>
      </c>
      <c r="R27" s="7">
        <f t="shared" si="5"/>
        <v>0</v>
      </c>
      <c r="S27" s="7">
        <f t="shared" si="6"/>
        <v>0</v>
      </c>
      <c r="T27" s="2">
        <v>20</v>
      </c>
      <c r="U27" s="2" t="e">
        <f>IF(AND(D27="SI",E27="OK",'20'!#REF!&lt;&gt;""),M27&amp;" - "&amp;C27,"")</f>
        <v>#REF!</v>
      </c>
      <c r="V27" s="2" t="e">
        <f>IF(AND(U27&lt;&gt;"",'20'!#REF!&lt;&gt;""),'20'!#REF!,"")</f>
        <v>#REF!</v>
      </c>
    </row>
    <row r="28" spans="2:22" s="2" customFormat="1" ht="20.100000000000001" customHeight="1" x14ac:dyDescent="0.25">
      <c r="B28" s="13">
        <v>19</v>
      </c>
      <c r="C28" s="14" t="str">
        <f>'19'!A3</f>
        <v>Permesso di costruire convenzionato</v>
      </c>
      <c r="D28" s="15" t="str">
        <f>'19'!$F$2</f>
        <v>SI</v>
      </c>
      <c r="E28" s="15" t="str">
        <f>IF(D28="SI",IF('19'!$B$44="Presenti campi non compilati","Errore","OK"),"-")</f>
        <v>OK</v>
      </c>
      <c r="F28" s="16" t="str">
        <f>IF(D28="SI",IF('19'!$A$47&lt;&gt;"","SI","NO"),"-")</f>
        <v>NO</v>
      </c>
      <c r="G28" s="2" t="str">
        <f t="shared" si="1"/>
        <v>21 - Permesso di costruire convenzionato</v>
      </c>
      <c r="H28" s="17">
        <f>IF(AND(D28="SI",E28="OK"),'19'!$B$24,"Processo non sottoposto a mappatura e valutazione del rischio")</f>
        <v>3.3333333333333335</v>
      </c>
      <c r="I28" s="17">
        <f>IF(AND(D28="SI",E28="OK"),'19'!$B$40,"")</f>
        <v>1.25</v>
      </c>
      <c r="J28" s="17">
        <f>IF(AND(D28="SI",E28="OK"),'19'!$B$44,"")</f>
        <v>4.166666666666667</v>
      </c>
      <c r="L28" s="2">
        <v>21</v>
      </c>
      <c r="M28" s="2" t="str">
        <f t="shared" si="7"/>
        <v>21</v>
      </c>
      <c r="O28" s="7">
        <f t="shared" si="2"/>
        <v>0</v>
      </c>
      <c r="P28" s="7">
        <f t="shared" si="3"/>
        <v>0</v>
      </c>
      <c r="Q28" s="7" t="str">
        <f t="shared" si="4"/>
        <v>21 - Permesso di costruire convenzionato</v>
      </c>
      <c r="R28" s="7">
        <f t="shared" si="5"/>
        <v>0</v>
      </c>
      <c r="S28" s="7">
        <f t="shared" si="6"/>
        <v>0</v>
      </c>
      <c r="T28" s="2">
        <v>21</v>
      </c>
      <c r="U28" s="2" t="str">
        <f>IF(AND(D28="SI",E28="OK",'19'!$A$47&lt;&gt;""),M28&amp;" - "&amp;C28,"")</f>
        <v/>
      </c>
      <c r="V28" s="2" t="str">
        <f>IF(AND(U28&lt;&gt;"",'19'!$A$47&lt;&gt;""),'19'!$A$47,"")</f>
        <v/>
      </c>
    </row>
    <row r="29" spans="2:22" s="2" customFormat="1" ht="20.100000000000001" customHeight="1" x14ac:dyDescent="0.25">
      <c r="B29" s="13">
        <v>20</v>
      </c>
      <c r="C29" s="14" t="str">
        <f>'20'!A3</f>
        <v>Pratiche anagrafiche</v>
      </c>
      <c r="D29" s="15" t="str">
        <f>'20'!$F$2</f>
        <v>SI</v>
      </c>
      <c r="E29" s="15" t="str">
        <f>IF(D29="SI",IF('20'!$B$44="Presenti campi non compilati","Errore","OK"),"-")</f>
        <v>OK</v>
      </c>
      <c r="F29" s="16" t="str">
        <f>IF(D29="SI",IF('20'!$A$47&lt;&gt;"","SI","NO"),"-")</f>
        <v>NO</v>
      </c>
      <c r="G29" s="2" t="str">
        <f t="shared" si="1"/>
        <v>22 - Pratiche anagrafiche</v>
      </c>
      <c r="H29" s="17">
        <f>IF(AND(D29="SI",E29="OK"),'20'!$B$24,"Processo non sottoposto a mappatura e valutazione del rischio")</f>
        <v>2.1666666666666665</v>
      </c>
      <c r="I29" s="17">
        <f>IF(AND(D29="SI",E29="OK"),'20'!$B$40,"")</f>
        <v>1</v>
      </c>
      <c r="J29" s="17">
        <f>IF(AND(D29="SI",E29="OK"),'20'!$B$44,"")</f>
        <v>2.1666666666666665</v>
      </c>
      <c r="L29" s="2">
        <v>22</v>
      </c>
      <c r="M29" s="2" t="str">
        <f t="shared" si="7"/>
        <v>22</v>
      </c>
      <c r="O29" s="7">
        <f t="shared" si="2"/>
        <v>0</v>
      </c>
      <c r="P29" s="7" t="str">
        <f t="shared" si="3"/>
        <v>22 - Pratiche anagrafiche</v>
      </c>
      <c r="Q29" s="7">
        <f t="shared" si="4"/>
        <v>0</v>
      </c>
      <c r="R29" s="7">
        <f t="shared" si="5"/>
        <v>0</v>
      </c>
      <c r="S29" s="7">
        <f t="shared" si="6"/>
        <v>0</v>
      </c>
      <c r="T29" s="2">
        <v>22</v>
      </c>
      <c r="U29" s="2" t="str">
        <f>IF(AND(D29="SI",E29="OK",'20'!$A$47&lt;&gt;""),M29&amp;" - "&amp;C29,"")</f>
        <v/>
      </c>
      <c r="V29" s="2" t="str">
        <f>IF(AND(U29&lt;&gt;"",'20'!$A$47&lt;&gt;""),'20'!$A$47,"")</f>
        <v/>
      </c>
    </row>
    <row r="30" spans="2:22" s="2" customFormat="1" ht="20.100000000000001" customHeight="1" x14ac:dyDescent="0.25">
      <c r="B30" s="13">
        <v>21</v>
      </c>
      <c r="C30" s="14" t="str">
        <f>'21'!A3</f>
        <v>Documenti di identità</v>
      </c>
      <c r="D30" s="15" t="str">
        <f>'21'!$F$2</f>
        <v>SI</v>
      </c>
      <c r="E30" s="15" t="str">
        <f>IF(D30="SI",IF('21'!$B$44="Presenti campi non compilati","Errore","OK"),"-")</f>
        <v>OK</v>
      </c>
      <c r="F30" s="16" t="str">
        <f>IF(D30="SI",IF('21'!$A$47&lt;&gt;"","SI","NO"),"-")</f>
        <v>NO</v>
      </c>
      <c r="G30" s="2" t="str">
        <f t="shared" si="1"/>
        <v>23 - Documenti di identità</v>
      </c>
      <c r="H30" s="17">
        <f>IF(AND(D30="SI",E30="OK"),'21'!$B$24,"Processo non sottoposto a mappatura e valutazione del rischio")</f>
        <v>2</v>
      </c>
      <c r="I30" s="17">
        <f>IF(AND(D30="SI",E30="OK"),'21'!$B$40,"")</f>
        <v>1</v>
      </c>
      <c r="J30" s="17">
        <f>IF(AND(D30="SI",E30="OK"),'21'!$B$44,"")</f>
        <v>2</v>
      </c>
      <c r="L30" s="2">
        <v>23</v>
      </c>
      <c r="M30" s="2" t="str">
        <f t="shared" si="7"/>
        <v>23</v>
      </c>
      <c r="O30" s="7">
        <f t="shared" si="2"/>
        <v>0</v>
      </c>
      <c r="P30" s="7" t="str">
        <f t="shared" si="3"/>
        <v>23 - Documenti di identità</v>
      </c>
      <c r="Q30" s="7">
        <f t="shared" si="4"/>
        <v>0</v>
      </c>
      <c r="R30" s="7">
        <f t="shared" si="5"/>
        <v>0</v>
      </c>
      <c r="S30" s="7">
        <f t="shared" si="6"/>
        <v>0</v>
      </c>
      <c r="T30" s="2">
        <v>23</v>
      </c>
      <c r="U30" s="2" t="str">
        <f>IF(AND(D30="SI",E30="OK",'21'!$A$47&lt;&gt;""),M30&amp;" - "&amp;C30,"")</f>
        <v/>
      </c>
      <c r="V30" s="2" t="str">
        <f>IF(AND(U30&lt;&gt;"",'21'!$A$47&lt;&gt;""),'21'!$A$47,"")</f>
        <v/>
      </c>
    </row>
    <row r="31" spans="2:22" s="2" customFormat="1" ht="20.100000000000001" customHeight="1" x14ac:dyDescent="0.25">
      <c r="B31" s="13">
        <v>22</v>
      </c>
      <c r="C31" s="14" t="str">
        <f>'22'!A3</f>
        <v>Servizi per minori e famiglie</v>
      </c>
      <c r="D31" s="15" t="str">
        <f>'22'!$F$2</f>
        <v>SI</v>
      </c>
      <c r="E31" s="15" t="str">
        <f>IF(D31="SI",IF('22'!$B$44="Presenti campi non compilati","Errore","OK"),"-")</f>
        <v>OK</v>
      </c>
      <c r="F31" s="16" t="str">
        <f>IF(D31="SI",IF('22'!$A$47&lt;&gt;"","SI","NO"),"-")</f>
        <v>NO</v>
      </c>
      <c r="G31" s="2" t="str">
        <f t="shared" si="1"/>
        <v>24 - Servizi per minori e famiglie</v>
      </c>
      <c r="H31" s="17">
        <f>IF(AND(D31="SI",E31="OK"),'22'!$B$24,"Processo non sottoposto a mappatura e valutazione del rischio")</f>
        <v>3.5</v>
      </c>
      <c r="I31" s="17">
        <f>IF(AND(D31="SI",E31="OK"),'22'!$B$40,"")</f>
        <v>1.25</v>
      </c>
      <c r="J31" s="17">
        <f>IF(AND(D31="SI",E31="OK"),'22'!$B$44,"")</f>
        <v>4.375</v>
      </c>
      <c r="L31" s="2">
        <v>24</v>
      </c>
      <c r="M31" s="2" t="str">
        <f t="shared" si="7"/>
        <v>24</v>
      </c>
      <c r="O31" s="7">
        <f t="shared" si="2"/>
        <v>0</v>
      </c>
      <c r="P31" s="7">
        <f t="shared" si="3"/>
        <v>0</v>
      </c>
      <c r="Q31" s="7" t="str">
        <f t="shared" si="4"/>
        <v>24 - Servizi per minori e famiglie</v>
      </c>
      <c r="R31" s="7">
        <f t="shared" si="5"/>
        <v>0</v>
      </c>
      <c r="S31" s="7">
        <f t="shared" si="6"/>
        <v>0</v>
      </c>
      <c r="T31" s="2">
        <v>24</v>
      </c>
      <c r="U31" s="2" t="str">
        <f>IF(AND(D31="SI",E31="OK",'22'!$A$47&lt;&gt;""),M31&amp;" - "&amp;C31,"")</f>
        <v/>
      </c>
      <c r="V31" s="2" t="str">
        <f>IF(AND(U31&lt;&gt;"",'22'!$A$47&lt;&gt;""),'22'!$A$47,"")</f>
        <v/>
      </c>
    </row>
    <row r="32" spans="2:22" s="2" customFormat="1" ht="20.100000000000001" customHeight="1" x14ac:dyDescent="0.25">
      <c r="B32" s="13">
        <v>23</v>
      </c>
      <c r="C32" s="14" t="str">
        <f>'23'!A3</f>
        <v>Servizi assistenziali e socio-sanitari per anziani</v>
      </c>
      <c r="D32" s="15" t="str">
        <f>'23'!$F$2</f>
        <v>SI</v>
      </c>
      <c r="E32" s="15" t="str">
        <f>IF(D32="SI",IF('23'!$B$44="Presenti campi non compilati","Errore","OK"),"-")</f>
        <v>OK</v>
      </c>
      <c r="F32" s="16" t="str">
        <f>IF(D32="SI",IF('23'!$A$47&lt;&gt;"","SI","NO"),"-")</f>
        <v>NO</v>
      </c>
      <c r="G32" s="2" t="str">
        <f t="shared" si="1"/>
        <v>25 - Servizi assistenziali e socio-sanitari per anziani</v>
      </c>
      <c r="H32" s="17">
        <f>IF(AND(D32="SI",E32="OK"),'23'!$B$24,"Processo non sottoposto a mappatura e valutazione del rischio")</f>
        <v>3.5</v>
      </c>
      <c r="I32" s="17">
        <f>IF(AND(D32="SI",E32="OK"),'23'!$B$40,"")</f>
        <v>1.25</v>
      </c>
      <c r="J32" s="17">
        <f>IF(AND(D32="SI",E32="OK"),'23'!$B$44,"")</f>
        <v>4.375</v>
      </c>
      <c r="L32" s="2">
        <v>25</v>
      </c>
      <c r="M32" s="2" t="str">
        <f t="shared" si="7"/>
        <v>25</v>
      </c>
      <c r="O32" s="7">
        <f t="shared" si="2"/>
        <v>0</v>
      </c>
      <c r="P32" s="7">
        <f t="shared" si="3"/>
        <v>0</v>
      </c>
      <c r="Q32" s="7" t="str">
        <f t="shared" si="4"/>
        <v>25 - Servizi assistenziali e socio-sanitari per anziani</v>
      </c>
      <c r="R32" s="7">
        <f t="shared" si="5"/>
        <v>0</v>
      </c>
      <c r="S32" s="7">
        <f t="shared" si="6"/>
        <v>0</v>
      </c>
      <c r="T32" s="2">
        <v>25</v>
      </c>
      <c r="U32" s="2" t="str">
        <f>IF(AND(D32="SI",E32="OK",'23'!$A$47&lt;&gt;""),M32&amp;" - "&amp;C32,"")</f>
        <v/>
      </c>
      <c r="V32" s="2" t="str">
        <f>IF(AND(U32&lt;&gt;"",'23'!$A$47&lt;&gt;""),'23'!$A$47,"")</f>
        <v/>
      </c>
    </row>
    <row r="33" spans="2:22" s="2" customFormat="1" ht="20.100000000000001" customHeight="1" x14ac:dyDescent="0.25">
      <c r="B33" s="13">
        <v>24</v>
      </c>
      <c r="C33" s="14" t="str">
        <f>'24'!A3</f>
        <v>Servizi per disabili</v>
      </c>
      <c r="D33" s="15" t="str">
        <f>'24'!$F$2</f>
        <v>SI</v>
      </c>
      <c r="E33" s="15" t="str">
        <f>IF(D33="SI",IF('24'!$B$44="Presenti campi non compilati","Errore","OK"),"-")</f>
        <v>OK</v>
      </c>
      <c r="F33" s="16" t="str">
        <f>IF(D33="SI",IF('24'!$A$47&lt;&gt;"","SI","NO"),"-")</f>
        <v>NO</v>
      </c>
      <c r="G33" s="2" t="str">
        <f t="shared" si="1"/>
        <v>26 - Servizi per disabili</v>
      </c>
      <c r="H33" s="17">
        <f>IF(AND(D33="SI",E33="OK"),'24'!$B$24,"Processo non sottoposto a mappatura e valutazione del rischio")</f>
        <v>3.5</v>
      </c>
      <c r="I33" s="17">
        <f>IF(AND(D33="SI",E33="OK"),'24'!$B$40,"")</f>
        <v>1.25</v>
      </c>
      <c r="J33" s="17">
        <f>IF(AND(D33="SI",E33="OK"),'24'!$B$44,"")</f>
        <v>4.375</v>
      </c>
      <c r="L33" s="2">
        <v>26</v>
      </c>
      <c r="M33" s="2" t="str">
        <f t="shared" si="7"/>
        <v>26</v>
      </c>
      <c r="O33" s="7">
        <f t="shared" si="2"/>
        <v>0</v>
      </c>
      <c r="P33" s="7">
        <f t="shared" si="3"/>
        <v>0</v>
      </c>
      <c r="Q33" s="7" t="str">
        <f t="shared" si="4"/>
        <v>26 - Servizi per disabili</v>
      </c>
      <c r="R33" s="7">
        <f t="shared" si="5"/>
        <v>0</v>
      </c>
      <c r="S33" s="7">
        <f t="shared" si="6"/>
        <v>0</v>
      </c>
      <c r="T33" s="2">
        <v>26</v>
      </c>
      <c r="U33" s="2" t="str">
        <f>IF(AND(D33="SI",E33="OK",'24'!$A$47&lt;&gt;""),M33&amp;" - "&amp;C33,"")</f>
        <v/>
      </c>
      <c r="V33" s="2" t="str">
        <f>IF(AND(U33&lt;&gt;"",'24'!$A$47&lt;&gt;""),'24'!$A$47,"")</f>
        <v/>
      </c>
    </row>
    <row r="34" spans="2:22" s="2" customFormat="1" ht="20.100000000000001" customHeight="1" x14ac:dyDescent="0.25">
      <c r="B34" s="13">
        <v>25</v>
      </c>
      <c r="C34" s="14" t="str">
        <f>'25'!A3</f>
        <v>Servizi per adulti in difficoltà</v>
      </c>
      <c r="D34" s="15" t="str">
        <f>'25'!$F$2</f>
        <v>SI</v>
      </c>
      <c r="E34" s="15" t="str">
        <f>IF(D34="SI",IF('25'!$B$44="Presenti campi non compilati","Errore","OK"),"-")</f>
        <v>OK</v>
      </c>
      <c r="F34" s="16" t="str">
        <f>IF(D34="SI",IF('25'!$A$47&lt;&gt;"","SI","NO"),"-")</f>
        <v>NO</v>
      </c>
      <c r="G34" s="2" t="str">
        <f t="shared" si="1"/>
        <v>27 - Servizi per adulti in difficoltà</v>
      </c>
      <c r="H34" s="17">
        <f>IF(AND(D34="SI",E34="OK"),'25'!$B$24,"Processo non sottoposto a mappatura e valutazione del rischio")</f>
        <v>3.5</v>
      </c>
      <c r="I34" s="17">
        <f>IF(AND(D34="SI",E34="OK"),'25'!$B$40,"")</f>
        <v>1.25</v>
      </c>
      <c r="J34" s="17">
        <f>IF(AND(D34="SI",E34="OK"),'25'!$B$44,"")</f>
        <v>4.375</v>
      </c>
      <c r="L34" s="2">
        <v>27</v>
      </c>
      <c r="M34" s="2" t="str">
        <f t="shared" si="7"/>
        <v>27</v>
      </c>
      <c r="O34" s="7">
        <f t="shared" si="2"/>
        <v>0</v>
      </c>
      <c r="P34" s="7">
        <f t="shared" si="3"/>
        <v>0</v>
      </c>
      <c r="Q34" s="7" t="str">
        <f t="shared" si="4"/>
        <v>27 - Servizi per adulti in difficoltà</v>
      </c>
      <c r="R34" s="7">
        <f t="shared" si="5"/>
        <v>0</v>
      </c>
      <c r="S34" s="7">
        <f t="shared" si="6"/>
        <v>0</v>
      </c>
      <c r="T34" s="2">
        <v>27</v>
      </c>
      <c r="U34" s="2" t="str">
        <f>IF(AND(D34="SI",E34="OK",'25'!$A$47&lt;&gt;""),M34&amp;" - "&amp;C34,"")</f>
        <v/>
      </c>
      <c r="V34" s="2" t="str">
        <f>IF(AND(U34&lt;&gt;"",'25'!$A$47&lt;&gt;""),'25'!$A$47,"")</f>
        <v/>
      </c>
    </row>
    <row r="35" spans="2:22" s="2" customFormat="1" ht="20.100000000000001" customHeight="1" x14ac:dyDescent="0.25">
      <c r="B35" s="13">
        <v>26</v>
      </c>
      <c r="C35" s="14" t="str">
        <f>'26'!A3</f>
        <v>Servizi di integrazione dei cittadini stranieri</v>
      </c>
      <c r="D35" s="15" t="str">
        <f>'26'!$F$2</f>
        <v>SI</v>
      </c>
      <c r="E35" s="15" t="str">
        <f>IF(D35="SI",IF('26'!$B$44="Presenti campi non compilati","Errore","OK"),"-")</f>
        <v>OK</v>
      </c>
      <c r="F35" s="16" t="str">
        <f>IF(D35="SI",IF('26'!$A$47&lt;&gt;"","SI","NO"),"-")</f>
        <v>NO</v>
      </c>
      <c r="G35" s="2" t="str">
        <f t="shared" si="1"/>
        <v>28 - Servizi di integrazione dei cittadini stranieri</v>
      </c>
      <c r="H35" s="17">
        <f>IF(AND(D35="SI",E35="OK"),'26'!$B$24,"Processo non sottoposto a mappatura e valutazione del rischio")</f>
        <v>3.5</v>
      </c>
      <c r="I35" s="17">
        <f>IF(AND(D35="SI",E35="OK"),'26'!$B$40,"")</f>
        <v>1.25</v>
      </c>
      <c r="J35" s="17">
        <f>IF(AND(D35="SI",E35="OK"),'26'!$B$44,"")</f>
        <v>4.375</v>
      </c>
      <c r="L35" s="2">
        <v>28</v>
      </c>
      <c r="M35" s="2" t="str">
        <f t="shared" si="7"/>
        <v>28</v>
      </c>
      <c r="O35" s="7">
        <f t="shared" si="2"/>
        <v>0</v>
      </c>
      <c r="P35" s="7">
        <f t="shared" si="3"/>
        <v>0</v>
      </c>
      <c r="Q35" s="7" t="str">
        <f t="shared" si="4"/>
        <v>28 - Servizi di integrazione dei cittadini stranieri</v>
      </c>
      <c r="R35" s="7">
        <f t="shared" si="5"/>
        <v>0</v>
      </c>
      <c r="S35" s="7">
        <f t="shared" si="6"/>
        <v>0</v>
      </c>
      <c r="T35" s="2">
        <v>28</v>
      </c>
      <c r="U35" s="2" t="str">
        <f>IF(AND(D35="SI",E35="OK",'26'!$A$47&lt;&gt;""),M35&amp;" - "&amp;C35,"")</f>
        <v/>
      </c>
      <c r="V35" s="2" t="str">
        <f>IF(AND(U35&lt;&gt;"",'26'!$A$47&lt;&gt;""),'26'!$A$47,"")</f>
        <v/>
      </c>
    </row>
    <row r="36" spans="2:22" s="2" customFormat="1" ht="20.100000000000001" customHeight="1" x14ac:dyDescent="0.25">
      <c r="B36" s="13">
        <v>27</v>
      </c>
      <c r="C36" s="14" t="str">
        <f>'27'!A3</f>
        <v>Raccolta e smaltimento rifiuti</v>
      </c>
      <c r="D36" s="15" t="str">
        <f>'27'!$F$2</f>
        <v>SI</v>
      </c>
      <c r="E36" s="15" t="str">
        <f>IF(D36="SI",IF('27'!$B$44="Presenti campi non compilati","Errore","OK"),"-")</f>
        <v>OK</v>
      </c>
      <c r="F36" s="16" t="str">
        <f>IF(D36="SI",IF('27'!$A$47&lt;&gt;"","SI","NO"),"-")</f>
        <v>NO</v>
      </c>
      <c r="G36" s="2" t="str">
        <f t="shared" si="1"/>
        <v>29 - Raccolta e smaltimento rifiuti</v>
      </c>
      <c r="H36" s="17">
        <f>IF(AND(D36="SI",E36="OK"),'27'!$B$24,"Processo non sottoposto a mappatura e valutazione del rischio")</f>
        <v>3.6666666666666665</v>
      </c>
      <c r="I36" s="17">
        <f>IF(AND(D36="SI",E36="OK"),'27'!$B$40,"")</f>
        <v>1.25</v>
      </c>
      <c r="J36" s="17">
        <f>IF(AND(D36="SI",E36="OK"),'27'!$B$44,"")</f>
        <v>4.583333333333333</v>
      </c>
      <c r="L36" s="2">
        <v>29</v>
      </c>
      <c r="M36" s="2" t="str">
        <f t="shared" si="7"/>
        <v>29</v>
      </c>
      <c r="O36" s="7">
        <f t="shared" si="2"/>
        <v>0</v>
      </c>
      <c r="P36" s="7">
        <f t="shared" si="3"/>
        <v>0</v>
      </c>
      <c r="Q36" s="7" t="str">
        <f t="shared" si="4"/>
        <v>29 - Raccolta e smaltimento rifiuti</v>
      </c>
      <c r="R36" s="7">
        <f t="shared" si="5"/>
        <v>0</v>
      </c>
      <c r="S36" s="7">
        <f t="shared" si="6"/>
        <v>0</v>
      </c>
      <c r="T36" s="2">
        <v>29</v>
      </c>
      <c r="U36" s="2" t="str">
        <f>IF(AND(D36="SI",E36="OK",'27'!$A$47&lt;&gt;""),M36&amp;" - "&amp;C36,"")</f>
        <v/>
      </c>
      <c r="V36" s="2" t="str">
        <f>IF(AND(U36&lt;&gt;"",'27'!$A$47&lt;&gt;""),'27'!$A$47,"")</f>
        <v/>
      </c>
    </row>
    <row r="37" spans="2:22" s="2" customFormat="1" ht="20.100000000000001" customHeight="1" x14ac:dyDescent="0.25">
      <c r="B37" s="13">
        <v>28</v>
      </c>
      <c r="C37" s="14" t="str">
        <f>'28'!A3</f>
        <v>Gestione del protocollo</v>
      </c>
      <c r="D37" s="15" t="str">
        <f>'28'!$F$2</f>
        <v>SI</v>
      </c>
      <c r="E37" s="15" t="str">
        <f>IF(D37="SI",IF('28'!$B$44="Presenti campi non compilati","Errore","OK"),"-")</f>
        <v>OK</v>
      </c>
      <c r="F37" s="16" t="str">
        <f>IF(D37="SI",IF('28'!$A$47&lt;&gt;"","SI","NO"),"-")</f>
        <v>NO</v>
      </c>
      <c r="G37" s="2" t="str">
        <f t="shared" si="1"/>
        <v>30 - Gestione del protocollo</v>
      </c>
      <c r="H37" s="17">
        <f>IF(AND(D37="SI",E37="OK"),'28'!$B$24,"Processo non sottoposto a mappatura e valutazione del rischio")</f>
        <v>1.1666666666666667</v>
      </c>
      <c r="I37" s="17">
        <f>IF(AND(D37="SI",E37="OK"),'28'!$B$40,"")</f>
        <v>0.75</v>
      </c>
      <c r="J37" s="17">
        <f>IF(AND(D37="SI",E37="OK"),'28'!$B$44,"")</f>
        <v>0.875</v>
      </c>
      <c r="L37" s="2">
        <v>30</v>
      </c>
      <c r="M37" s="2" t="str">
        <f t="shared" si="7"/>
        <v>30</v>
      </c>
      <c r="O37" s="7" t="str">
        <f t="shared" si="2"/>
        <v>30 - Gestione del protocollo</v>
      </c>
      <c r="P37" s="7">
        <f t="shared" si="3"/>
        <v>0</v>
      </c>
      <c r="Q37" s="7">
        <f t="shared" si="4"/>
        <v>0</v>
      </c>
      <c r="R37" s="7">
        <f t="shared" si="5"/>
        <v>0</v>
      </c>
      <c r="S37" s="7">
        <f t="shared" si="6"/>
        <v>0</v>
      </c>
      <c r="T37" s="2">
        <v>30</v>
      </c>
      <c r="U37" s="2" t="str">
        <f>IF(AND(D37="SI",E37="OK",'28'!$A$47&lt;&gt;""),M37&amp;" - "&amp;C37,"")</f>
        <v/>
      </c>
      <c r="V37" s="2" t="str">
        <f>IF(AND(U37&lt;&gt;"",'28'!$A$47&lt;&gt;""),'28'!$A$47,"")</f>
        <v/>
      </c>
    </row>
    <row r="38" spans="2:22" s="2" customFormat="1" ht="20.100000000000001" customHeight="1" x14ac:dyDescent="0.25">
      <c r="B38" s="13">
        <v>29</v>
      </c>
      <c r="C38" s="14" t="str">
        <f>'29'!A3</f>
        <v>Gestione dell'archivio</v>
      </c>
      <c r="D38" s="15" t="str">
        <f>'29'!$F$2</f>
        <v>SI</v>
      </c>
      <c r="E38" s="15" t="str">
        <f>IF(D38="SI",IF('29'!$B$44="Presenti campi non compilati","Errore","OK"),"-")</f>
        <v>OK</v>
      </c>
      <c r="F38" s="16" t="str">
        <f>IF(D38="SI",IF('29'!$A$47&lt;&gt;"","SI","NO"),"-")</f>
        <v>NO</v>
      </c>
      <c r="G38" s="2" t="str">
        <f t="shared" si="1"/>
        <v>31 - Gestione dell'archivio</v>
      </c>
      <c r="H38" s="17">
        <f>IF(AND(D38="SI",E38="OK"),'29'!$B$24,"Processo non sottoposto a mappatura e valutazione del rischio")</f>
        <v>1.1666666666666667</v>
      </c>
      <c r="I38" s="17">
        <f>IF(AND(D38="SI",E38="OK"),'29'!$B$40,"")</f>
        <v>0.75</v>
      </c>
      <c r="J38" s="17">
        <f>IF(AND(D38="SI",E38="OK"),'29'!$B$44,"")</f>
        <v>0.875</v>
      </c>
      <c r="L38" s="2">
        <v>31</v>
      </c>
      <c r="M38" s="2" t="str">
        <f t="shared" si="7"/>
        <v>31</v>
      </c>
      <c r="O38" s="7" t="str">
        <f t="shared" si="2"/>
        <v>31 - Gestione dell'archivio</v>
      </c>
      <c r="P38" s="7">
        <f t="shared" si="3"/>
        <v>0</v>
      </c>
      <c r="Q38" s="7">
        <f t="shared" si="4"/>
        <v>0</v>
      </c>
      <c r="R38" s="7">
        <f t="shared" si="5"/>
        <v>0</v>
      </c>
      <c r="S38" s="7">
        <f t="shared" si="6"/>
        <v>0</v>
      </c>
      <c r="T38" s="2">
        <v>31</v>
      </c>
      <c r="U38" s="2" t="str">
        <f>IF(AND(D38="SI",E38="OK",'29'!$A$47&lt;&gt;""),M38&amp;" - "&amp;C38,"")</f>
        <v/>
      </c>
      <c r="V38" s="2" t="str">
        <f>IF(AND(U38&lt;&gt;"",'29'!$A$47&lt;&gt;""),'29'!$A$47,"")</f>
        <v/>
      </c>
    </row>
    <row r="39" spans="2:22" s="2" customFormat="1" ht="20.100000000000001" customHeight="1" x14ac:dyDescent="0.25">
      <c r="B39" s="13">
        <v>30</v>
      </c>
      <c r="C39" s="14" t="str">
        <f>'30'!A3</f>
        <v>Gestione delle sepolture e dei loculi</v>
      </c>
      <c r="D39" s="15" t="str">
        <f>'30'!$F$2</f>
        <v>SI</v>
      </c>
      <c r="E39" s="15" t="str">
        <f>IF(D39="SI",IF('30'!$B$44="Presenti campi non compilati","Errore","OK"),"-")</f>
        <v>OK</v>
      </c>
      <c r="F39" s="16" t="str">
        <f>IF(D39="SI",IF('30'!$A$47&lt;&gt;"","SI","NO"),"-")</f>
        <v>NO</v>
      </c>
      <c r="G39" s="2" t="str">
        <f t="shared" si="1"/>
        <v>32 - Gestione delle sepolture e dei loculi</v>
      </c>
      <c r="H39" s="17">
        <f>IF(AND(D39="SI",E39="OK"),'30'!$B$24,"Processo non sottoposto a mappatura e valutazione del rischio")</f>
        <v>2.1666666666666665</v>
      </c>
      <c r="I39" s="17">
        <f>IF(AND(D39="SI",E39="OK"),'30'!$B$40,"")</f>
        <v>1</v>
      </c>
      <c r="J39" s="17">
        <f>IF(AND(D39="SI",E39="OK"),'30'!$B$44,"")</f>
        <v>2.1666666666666665</v>
      </c>
      <c r="L39" s="2">
        <v>32</v>
      </c>
      <c r="M39" s="2" t="str">
        <f t="shared" si="7"/>
        <v>32</v>
      </c>
      <c r="O39" s="7">
        <f t="shared" si="2"/>
        <v>0</v>
      </c>
      <c r="P39" s="7" t="str">
        <f t="shared" si="3"/>
        <v>32 - Gestione delle sepolture e dei loculi</v>
      </c>
      <c r="Q39" s="7">
        <f t="shared" si="4"/>
        <v>0</v>
      </c>
      <c r="R39" s="7">
        <f t="shared" si="5"/>
        <v>0</v>
      </c>
      <c r="S39" s="7">
        <f t="shared" si="6"/>
        <v>0</v>
      </c>
      <c r="T39" s="2">
        <v>32</v>
      </c>
      <c r="U39" s="2" t="str">
        <f>IF(AND(D39="SI",E39="OK",'30'!$A$47&lt;&gt;""),M39&amp;" - "&amp;C39,"")</f>
        <v/>
      </c>
      <c r="V39" s="2" t="str">
        <f>IF(AND(U39&lt;&gt;"",'30'!$A$47&lt;&gt;""),'30'!$A$47,"")</f>
        <v/>
      </c>
    </row>
    <row r="40" spans="2:22" s="2" customFormat="1" ht="20.100000000000001" customHeight="1" x14ac:dyDescent="0.25">
      <c r="B40" s="13">
        <v>31</v>
      </c>
      <c r="C40" s="14" t="str">
        <f>'31'!A3</f>
        <v>Gestione delle tombe di famiglia</v>
      </c>
      <c r="D40" s="15" t="str">
        <f>'31'!$F$2</f>
        <v>SI</v>
      </c>
      <c r="E40" s="15" t="str">
        <f>IF(D40="SI",IF('31'!$B$44="Presenti campi non compilati","Errore","OK"),"-")</f>
        <v>OK</v>
      </c>
      <c r="F40" s="16" t="str">
        <f>IF(D40="SI",IF('31'!$A$47&lt;&gt;"","SI","NO"),"-")</f>
        <v>NO</v>
      </c>
      <c r="G40" s="2" t="str">
        <f t="shared" si="1"/>
        <v>33 - Gestione delle tombe di famiglia</v>
      </c>
      <c r="H40" s="17">
        <f>IF(AND(D40="SI",E40="OK"),'31'!$B$24,"Processo non sottoposto a mappatura e valutazione del rischio")</f>
        <v>2.5</v>
      </c>
      <c r="I40" s="17">
        <f>IF(AND(D40="SI",E40="OK"),'31'!$B$40,"")</f>
        <v>1.25</v>
      </c>
      <c r="J40" s="17">
        <f>IF(AND(D40="SI",E40="OK"),'31'!$B$44,"")</f>
        <v>3.125</v>
      </c>
      <c r="L40" s="2">
        <v>33</v>
      </c>
      <c r="M40" s="2" t="str">
        <f t="shared" si="7"/>
        <v>33</v>
      </c>
      <c r="O40" s="7">
        <f t="shared" si="2"/>
        <v>0</v>
      </c>
      <c r="P40" s="7" t="str">
        <f t="shared" si="3"/>
        <v>33 - Gestione delle tombe di famiglia</v>
      </c>
      <c r="Q40" s="7">
        <f t="shared" si="4"/>
        <v>0</v>
      </c>
      <c r="R40" s="7">
        <f t="shared" si="5"/>
        <v>0</v>
      </c>
      <c r="S40" s="7">
        <f t="shared" si="6"/>
        <v>0</v>
      </c>
      <c r="T40" s="2">
        <v>33</v>
      </c>
      <c r="U40" s="2" t="str">
        <f>IF(AND(D40="SI",E40="OK",'31'!$A$47&lt;&gt;""),M40&amp;" - "&amp;C40,"")</f>
        <v/>
      </c>
      <c r="V40" s="2" t="str">
        <f>IF(AND(U40&lt;&gt;"",'31'!$A$47&lt;&gt;""),'31'!$A$47,"")</f>
        <v/>
      </c>
    </row>
    <row r="41" spans="2:22" s="2" customFormat="1" ht="20.100000000000001" customHeight="1" x14ac:dyDescent="0.25">
      <c r="B41" s="13">
        <v>32</v>
      </c>
      <c r="C41" s="14" t="str">
        <f>'32'!A3</f>
        <v>Organizzazione eventi</v>
      </c>
      <c r="D41" s="15" t="str">
        <f>'32'!$F$2</f>
        <v>SI</v>
      </c>
      <c r="E41" s="15" t="str">
        <f>IF(D41="SI",IF('32'!$B$44="Presenti campi non compilati","Errore","OK"),"-")</f>
        <v>OK</v>
      </c>
      <c r="F41" s="16" t="str">
        <f>IF(D41="SI",IF('32'!$A$47&lt;&gt;"","SI","NO"),"-")</f>
        <v>NO</v>
      </c>
      <c r="G41" s="2" t="str">
        <f t="shared" si="1"/>
        <v>34 - Organizzazione eventi</v>
      </c>
      <c r="H41" s="17">
        <f>IF(AND(D41="SI",E41="OK"),'32'!$B$24,"Processo non sottoposto a mappatura e valutazione del rischio")</f>
        <v>3</v>
      </c>
      <c r="I41" s="17">
        <f>IF(AND(D41="SI",E41="OK"),'32'!$B$40,"")</f>
        <v>1.25</v>
      </c>
      <c r="J41" s="17">
        <f>IF(AND(D41="SI",E41="OK"),'32'!$B$44,"")</f>
        <v>3.75</v>
      </c>
      <c r="L41" s="2">
        <v>34</v>
      </c>
      <c r="M41" s="2" t="str">
        <f t="shared" si="7"/>
        <v>34</v>
      </c>
      <c r="O41" s="7">
        <f t="shared" si="2"/>
        <v>0</v>
      </c>
      <c r="P41" s="7" t="str">
        <f t="shared" si="3"/>
        <v>34 - Organizzazione eventi</v>
      </c>
      <c r="Q41" s="7">
        <f t="shared" si="4"/>
        <v>0</v>
      </c>
      <c r="R41" s="7">
        <f t="shared" si="5"/>
        <v>0</v>
      </c>
      <c r="S41" s="7">
        <f t="shared" si="6"/>
        <v>0</v>
      </c>
      <c r="T41" s="2">
        <v>34</v>
      </c>
      <c r="U41" s="2" t="str">
        <f>IF(AND(D41="SI",E41="OK",'32'!$A$47&lt;&gt;""),M41&amp;" - "&amp;C41,"")</f>
        <v/>
      </c>
      <c r="V41" s="2" t="str">
        <f>IF(AND(U41&lt;&gt;"",'32'!$A$47&lt;&gt;""),'32'!$A$47,"")</f>
        <v/>
      </c>
    </row>
    <row r="42" spans="2:22" s="2" customFormat="1" ht="20.100000000000001" customHeight="1" x14ac:dyDescent="0.25">
      <c r="B42" s="13">
        <v>33</v>
      </c>
      <c r="C42" s="14" t="str">
        <f>'33'!A3</f>
        <v>Rilascio di patrocini</v>
      </c>
      <c r="D42" s="15" t="str">
        <f>'33'!$F$2</f>
        <v>SI</v>
      </c>
      <c r="E42" s="15" t="str">
        <f>IF(D42="SI",IF('33'!$B$44="Presenti campi non compilati","Errore","OK"),"-")</f>
        <v>OK</v>
      </c>
      <c r="F42" s="16" t="str">
        <f>IF(D42="SI",IF('33'!$A$47&lt;&gt;"","SI","NO"),"-")</f>
        <v>NO</v>
      </c>
      <c r="G42" s="2" t="str">
        <f t="shared" si="1"/>
        <v>35 - Rilascio di patrocini</v>
      </c>
      <c r="H42" s="17">
        <f>IF(AND(D42="SI",E42="OK"),'33'!$B$24,"Processo non sottoposto a mappatura e valutazione del rischio")</f>
        <v>2.6666666666666665</v>
      </c>
      <c r="I42" s="17">
        <f>IF(AND(D42="SI",E42="OK"),'33'!$B$40,"")</f>
        <v>1.25</v>
      </c>
      <c r="J42" s="17">
        <f>IF(AND(D42="SI",E42="OK"),'33'!$B$44,"")</f>
        <v>3.333333333333333</v>
      </c>
      <c r="L42" s="2">
        <v>35</v>
      </c>
      <c r="M42" s="2" t="str">
        <f t="shared" si="7"/>
        <v>35</v>
      </c>
      <c r="O42" s="7">
        <f t="shared" ref="O42:O59" si="8">IF(AND(D42="SI",E42="OK"),IF(AND(J42&gt;0,J42&lt;=1),G42,),)</f>
        <v>0</v>
      </c>
      <c r="P42" s="7" t="str">
        <f t="shared" ref="P42:P59" si="9">IF(AND(D42="SI",E42="OK"),IF(AND(J42&gt;1,J42&lt;=4),G42,),)</f>
        <v>35 - Rilascio di patrocini</v>
      </c>
      <c r="Q42" s="7">
        <f t="shared" ref="Q42:Q59" si="10">IF(AND(D42="SI",E42="OK"),IF(AND(J42&gt;4,J42&lt;=9),G42,),)</f>
        <v>0</v>
      </c>
      <c r="R42" s="7">
        <f t="shared" ref="R42:R59" si="11">IF(AND(D42="SI",E42="OK"),IF(AND(J42&gt;9,J42&lt;=16),G42,),)</f>
        <v>0</v>
      </c>
      <c r="S42" s="7">
        <f t="shared" ref="S42:S59" si="12">IF(AND(D42="SI",E42="OK"),IF(AND(J42&gt;16,J42&lt;=25),G42,),)</f>
        <v>0</v>
      </c>
      <c r="T42" s="2">
        <v>35</v>
      </c>
      <c r="U42" s="2" t="str">
        <f>IF(AND(D42="SI",E42="OK",'33'!$A$47&lt;&gt;""),M42&amp;" - "&amp;C42,"")</f>
        <v/>
      </c>
      <c r="V42" s="2" t="str">
        <f>IF(AND(U42&lt;&gt;"",'33'!$A$47&lt;&gt;""),'33'!$A$47,"")</f>
        <v/>
      </c>
    </row>
    <row r="43" spans="2:22" s="2" customFormat="1" ht="20.100000000000001" customHeight="1" x14ac:dyDescent="0.25">
      <c r="B43" s="13">
        <v>34</v>
      </c>
      <c r="C43" s="14" t="str">
        <f>'34'!A3</f>
        <v>Gare ad evidenza pubblica di vendita di beni</v>
      </c>
      <c r="D43" s="15" t="str">
        <f>'34'!$F$2</f>
        <v>SI</v>
      </c>
      <c r="E43" s="15" t="str">
        <f>IF(D43="SI",IF('34'!$B$44="Presenti campi non compilati","Errore","OK"),"-")</f>
        <v>OK</v>
      </c>
      <c r="F43" s="16" t="str">
        <f>IF(D43="SI",IF('34'!$A$47&lt;&gt;"","SI","NO"),"-")</f>
        <v>NO</v>
      </c>
      <c r="G43" s="2" t="str">
        <f t="shared" si="1"/>
        <v>36 - Gare ad evidenza pubblica di vendita di beni</v>
      </c>
      <c r="H43" s="17">
        <f>IF(AND(D43="SI",E43="OK"),'34'!$B$24,"Processo non sottoposto a mappatura e valutazione del rischio")</f>
        <v>2.5</v>
      </c>
      <c r="I43" s="17">
        <f>IF(AND(D43="SI",E43="OK"),'34'!$B$40,"")</f>
        <v>1.25</v>
      </c>
      <c r="J43" s="17">
        <f>IF(AND(D43="SI",E43="OK"),'34'!$B$44,"")</f>
        <v>3.125</v>
      </c>
      <c r="L43" s="2">
        <v>36</v>
      </c>
      <c r="M43" s="2" t="str">
        <f t="shared" ref="M43:M59" si="13">IF(L43&lt;&gt;0,TEXT(L43,"00"),"")</f>
        <v>36</v>
      </c>
      <c r="O43" s="7">
        <f t="shared" si="8"/>
        <v>0</v>
      </c>
      <c r="P43" s="7" t="str">
        <f t="shared" si="9"/>
        <v>36 - Gare ad evidenza pubblica di vendita di beni</v>
      </c>
      <c r="Q43" s="7">
        <f t="shared" si="10"/>
        <v>0</v>
      </c>
      <c r="R43" s="7">
        <f t="shared" si="11"/>
        <v>0</v>
      </c>
      <c r="S43" s="7">
        <f t="shared" si="12"/>
        <v>0</v>
      </c>
      <c r="T43" s="2">
        <v>36</v>
      </c>
      <c r="U43" s="2" t="str">
        <f>IF(AND(D43="SI",E43="OK",'34'!$A$47&lt;&gt;""),M43&amp;" - "&amp;C43,"")</f>
        <v/>
      </c>
      <c r="V43" s="2" t="str">
        <f>IF(AND(U43&lt;&gt;"",'34'!$A$47&lt;&gt;""),'34'!$A$47,"")</f>
        <v/>
      </c>
    </row>
    <row r="44" spans="2:22" s="2" customFormat="1" ht="20.100000000000001" customHeight="1" x14ac:dyDescent="0.25">
      <c r="B44" s="13">
        <v>35</v>
      </c>
      <c r="C44" s="14" t="str">
        <f>'35'!A3</f>
        <v>Funzionamento degli organi collegiali</v>
      </c>
      <c r="D44" s="15" t="str">
        <f>'35'!$F$2</f>
        <v>SI</v>
      </c>
      <c r="E44" s="15" t="str">
        <f>IF(D44="SI",IF('35'!$B$44="Presenti campi non compilati","Errore","OK"),"-")</f>
        <v>OK</v>
      </c>
      <c r="F44" s="16" t="str">
        <f>IF(D44="SI",IF('35'!$A$47&lt;&gt;"","SI","NO"),"-")</f>
        <v>NO</v>
      </c>
      <c r="G44" s="2" t="str">
        <f t="shared" si="1"/>
        <v>37 - Funzionamento degli organi collegiali</v>
      </c>
      <c r="H44" s="17">
        <f>IF(AND(D44="SI",E44="OK"),'35'!$B$24,"Processo non sottoposto a mappatura e valutazione del rischio")</f>
        <v>1.3333333333333333</v>
      </c>
      <c r="I44" s="17">
        <f>IF(AND(D44="SI",E44="OK"),'35'!$B$40,"")</f>
        <v>1.75</v>
      </c>
      <c r="J44" s="17">
        <f>IF(AND(D44="SI",E44="OK"),'35'!$B$44,"")</f>
        <v>2.333333333333333</v>
      </c>
      <c r="L44" s="2">
        <v>37</v>
      </c>
      <c r="M44" s="2" t="str">
        <f t="shared" si="13"/>
        <v>37</v>
      </c>
      <c r="O44" s="7">
        <f t="shared" si="8"/>
        <v>0</v>
      </c>
      <c r="P44" s="7" t="str">
        <f t="shared" si="9"/>
        <v>37 - Funzionamento degli organi collegiali</v>
      </c>
      <c r="Q44" s="7">
        <f t="shared" si="10"/>
        <v>0</v>
      </c>
      <c r="R44" s="7">
        <f t="shared" si="11"/>
        <v>0</v>
      </c>
      <c r="S44" s="7">
        <f t="shared" si="12"/>
        <v>0</v>
      </c>
      <c r="T44" s="2">
        <v>37</v>
      </c>
      <c r="U44" s="2" t="str">
        <f>IF(AND(D44="SI",E44="OK",'35'!$A$47&lt;&gt;""),M44&amp;" - "&amp;C44,"")</f>
        <v/>
      </c>
      <c r="V44" s="2" t="str">
        <f>IF(AND(U44&lt;&gt;"",'35'!$A$47&lt;&gt;""),'35'!$A$47,"")</f>
        <v/>
      </c>
    </row>
    <row r="45" spans="2:22" s="2" customFormat="1" ht="20.100000000000001" customHeight="1" x14ac:dyDescent="0.25">
      <c r="B45" s="13">
        <v>36</v>
      </c>
      <c r="C45" s="14" t="str">
        <f>'36'!A3</f>
        <v>Formazione di determinazioni, ordinanze, decreti ed altri atti amministrativi</v>
      </c>
      <c r="D45" s="15" t="str">
        <f>'36'!$F$2</f>
        <v>SI</v>
      </c>
      <c r="E45" s="15" t="str">
        <f>IF(D45="SI",IF('36'!$B$44="Presenti campi non compilati","Errore","OK"),"-")</f>
        <v>OK</v>
      </c>
      <c r="F45" s="16" t="str">
        <f>IF(D45="SI",IF('36'!$A$47&lt;&gt;"","SI","NO"),"-")</f>
        <v>NO</v>
      </c>
      <c r="G45" s="2" t="str">
        <f t="shared" si="1"/>
        <v>38 - Formazione di determinazioni, ordinanze, decreti ed altri atti amministrativi</v>
      </c>
      <c r="H45" s="17">
        <f>IF(AND(D45="SI",E45="OK"),'36'!$B$24,"Processo non sottoposto a mappatura e valutazione del rischio")</f>
        <v>1.3333333333333333</v>
      </c>
      <c r="I45" s="17">
        <f>IF(AND(D45="SI",E45="OK"),'36'!$B$40,"")</f>
        <v>1.25</v>
      </c>
      <c r="J45" s="17">
        <f>IF(AND(D45="SI",E45="OK"),'36'!$B$44,"")</f>
        <v>1.6666666666666665</v>
      </c>
      <c r="L45" s="2">
        <v>38</v>
      </c>
      <c r="M45" s="2" t="str">
        <f t="shared" si="13"/>
        <v>38</v>
      </c>
      <c r="O45" s="7">
        <f t="shared" si="8"/>
        <v>0</v>
      </c>
      <c r="P45" s="7" t="str">
        <f t="shared" si="9"/>
        <v>38 - Formazione di determinazioni, ordinanze, decreti ed altri atti amministrativi</v>
      </c>
      <c r="Q45" s="7">
        <f t="shared" si="10"/>
        <v>0</v>
      </c>
      <c r="R45" s="7">
        <f t="shared" si="11"/>
        <v>0</v>
      </c>
      <c r="S45" s="7">
        <f t="shared" si="12"/>
        <v>0</v>
      </c>
      <c r="T45" s="2">
        <v>38</v>
      </c>
      <c r="U45" s="2" t="str">
        <f>IF(AND(D45="SI",E45="OK",'36'!$A$47&lt;&gt;""),M45&amp;" - "&amp;C45,"")</f>
        <v/>
      </c>
      <c r="V45" s="2" t="str">
        <f>IF(AND(U45&lt;&gt;"",'36'!$A$47&lt;&gt;""),'36'!$A$47,"")</f>
        <v/>
      </c>
    </row>
    <row r="46" spans="2:22" s="2" customFormat="1" ht="20.100000000000001" customHeight="1" x14ac:dyDescent="0.25">
      <c r="B46" s="13">
        <v>37</v>
      </c>
      <c r="C46" s="14" t="str">
        <f>'37'!A3</f>
        <v>Designazione dei rappresentanti dell'ente presso enti, società, fondazioni</v>
      </c>
      <c r="D46" s="15" t="str">
        <f>'37'!$F$2</f>
        <v>SI</v>
      </c>
      <c r="E46" s="15" t="str">
        <f>IF(D46="SI",IF('37'!$B$44="Presenti campi non compilati","Errore","OK"),"-")</f>
        <v>OK</v>
      </c>
      <c r="F46" s="16" t="str">
        <f>IF(D46="SI",IF('37'!$A$47&lt;&gt;"","SI","NO"),"-")</f>
        <v>NO</v>
      </c>
      <c r="G46" s="2" t="str">
        <f t="shared" si="1"/>
        <v>39 - Designazione dei rappresentanti dell'ente presso enti, società, fondazioni</v>
      </c>
      <c r="H46" s="17">
        <f>IF(AND(D46="SI",E46="OK"),'37'!$B$24,"Processo non sottoposto a mappatura e valutazione del rischio")</f>
        <v>3.0833333333333335</v>
      </c>
      <c r="I46" s="17">
        <f>IF(AND(D46="SI",E46="OK"),'37'!$B$40,"")</f>
        <v>1.75</v>
      </c>
      <c r="J46" s="17">
        <f>IF(AND(D46="SI",E46="OK"),'37'!$B$44,"")</f>
        <v>5.3958333333333339</v>
      </c>
      <c r="L46" s="2">
        <v>39</v>
      </c>
      <c r="M46" s="2" t="str">
        <f t="shared" si="13"/>
        <v>39</v>
      </c>
      <c r="O46" s="7">
        <f t="shared" si="8"/>
        <v>0</v>
      </c>
      <c r="P46" s="7">
        <f t="shared" si="9"/>
        <v>0</v>
      </c>
      <c r="Q46" s="7" t="str">
        <f t="shared" si="10"/>
        <v>39 - Designazione dei rappresentanti dell'ente presso enti, società, fondazioni</v>
      </c>
      <c r="R46" s="7">
        <f t="shared" si="11"/>
        <v>0</v>
      </c>
      <c r="S46" s="7">
        <f t="shared" si="12"/>
        <v>0</v>
      </c>
      <c r="T46" s="2">
        <v>39</v>
      </c>
      <c r="U46" s="2" t="str">
        <f>IF(AND(D46="SI",E46="OK",'37'!$A$47&lt;&gt;""),M46&amp;" - "&amp;C46,"")</f>
        <v/>
      </c>
      <c r="V46" s="2" t="str">
        <f>IF(AND(U46&lt;&gt;"",'37'!$A$47&lt;&gt;""),'37'!$A$47,"")</f>
        <v/>
      </c>
    </row>
    <row r="47" spans="2:22" s="2" customFormat="1" ht="20.100000000000001" customHeight="1" x14ac:dyDescent="0.25">
      <c r="B47" s="13">
        <v>38</v>
      </c>
      <c r="C47" s="14" t="str">
        <f>'38'!A3</f>
        <v>Gestione dei procedimenti di segnalazione e reclamo</v>
      </c>
      <c r="D47" s="15" t="str">
        <f>'38'!$F$2</f>
        <v>SI</v>
      </c>
      <c r="E47" s="15" t="str">
        <f>IF(D47="SI",IF('38'!$B$44="Presenti campi non compilati","Errore","OK"),"-")</f>
        <v>OK</v>
      </c>
      <c r="F47" s="16" t="str">
        <f>IF(D47="SI",IF('38'!$A$47&lt;&gt;"","SI","NO"),"-")</f>
        <v>NO</v>
      </c>
      <c r="G47" s="2" t="str">
        <f t="shared" si="1"/>
        <v>40 - Gestione dei procedimenti di segnalazione e reclamo</v>
      </c>
      <c r="H47" s="17">
        <f>IF(AND(D47="SI",E47="OK"),'38'!$B$24,"Processo non sottoposto a mappatura e valutazione del rischio")</f>
        <v>1.8333333333333333</v>
      </c>
      <c r="I47" s="17">
        <f>IF(AND(D47="SI",E47="OK"),'38'!$B$40,"")</f>
        <v>1.75</v>
      </c>
      <c r="J47" s="17">
        <f>IF(AND(D47="SI",E47="OK"),'38'!$B$44,"")</f>
        <v>3.208333333333333</v>
      </c>
      <c r="L47" s="2">
        <v>40</v>
      </c>
      <c r="M47" s="2" t="str">
        <f t="shared" si="13"/>
        <v>40</v>
      </c>
      <c r="O47" s="7">
        <f t="shared" si="8"/>
        <v>0</v>
      </c>
      <c r="P47" s="7" t="str">
        <f t="shared" si="9"/>
        <v>40 - Gestione dei procedimenti di segnalazione e reclamo</v>
      </c>
      <c r="Q47" s="7">
        <f t="shared" si="10"/>
        <v>0</v>
      </c>
      <c r="R47" s="7">
        <f t="shared" si="11"/>
        <v>0</v>
      </c>
      <c r="S47" s="7">
        <f t="shared" si="12"/>
        <v>0</v>
      </c>
      <c r="T47" s="2">
        <v>40</v>
      </c>
      <c r="U47" s="2" t="str">
        <f>IF(AND(D47="SI",E47="OK",'38'!$A$47&lt;&gt;""),M47&amp;" - "&amp;C47,"")</f>
        <v/>
      </c>
      <c r="V47" s="2" t="str">
        <f>IF(AND(U47&lt;&gt;"",'38'!$A$47&lt;&gt;""),'38'!$A$47,"")</f>
        <v/>
      </c>
    </row>
    <row r="48" spans="2:22" s="2" customFormat="1" ht="20.100000000000001" customHeight="1" x14ac:dyDescent="0.25">
      <c r="B48" s="13">
        <v>39</v>
      </c>
      <c r="C48" s="14" t="str">
        <f>'39'!A3</f>
        <v>Gestione della leva</v>
      </c>
      <c r="D48" s="15" t="str">
        <f>'39'!$F$2</f>
        <v>SI</v>
      </c>
      <c r="E48" s="15" t="str">
        <f>IF(D48="SI",IF('39'!$B$44="Presenti campi non compilati","Errore","OK"),"-")</f>
        <v>OK</v>
      </c>
      <c r="F48" s="16" t="str">
        <f>IF(D48="SI",IF('39'!$A$47&lt;&gt;"","SI","NO"),"-")</f>
        <v>NO</v>
      </c>
      <c r="G48" s="2" t="str">
        <f t="shared" si="1"/>
        <v>41 - Gestione della leva</v>
      </c>
      <c r="H48" s="17">
        <f>IF(AND(D48="SI",E48="OK"),'39'!$B$24,"Processo non sottoposto a mappatura e valutazione del rischio")</f>
        <v>1.1666666666666667</v>
      </c>
      <c r="I48" s="17">
        <f>IF(AND(D48="SI",E48="OK"),'39'!$B$40,"")</f>
        <v>0.75</v>
      </c>
      <c r="J48" s="17">
        <f>IF(AND(D48="SI",E48="OK"),'39'!$B$44,"")</f>
        <v>0.875</v>
      </c>
      <c r="L48" s="2">
        <v>41</v>
      </c>
      <c r="M48" s="2" t="str">
        <f t="shared" si="13"/>
        <v>41</v>
      </c>
      <c r="O48" s="7" t="str">
        <f t="shared" si="8"/>
        <v>41 - Gestione della leva</v>
      </c>
      <c r="P48" s="7">
        <f t="shared" si="9"/>
        <v>0</v>
      </c>
      <c r="Q48" s="7">
        <f t="shared" si="10"/>
        <v>0</v>
      </c>
      <c r="R48" s="7">
        <f t="shared" si="11"/>
        <v>0</v>
      </c>
      <c r="S48" s="7">
        <f t="shared" si="12"/>
        <v>0</v>
      </c>
      <c r="T48" s="2">
        <v>41</v>
      </c>
      <c r="U48" s="2" t="str">
        <f>IF(AND(D48="SI",E48="OK",'39'!$A$47&lt;&gt;""),M48&amp;" - "&amp;C48,"")</f>
        <v/>
      </c>
      <c r="V48" s="2" t="str">
        <f>IF(AND(U48&lt;&gt;"",'39'!$A$47&lt;&gt;""),'39'!$A$47,"")</f>
        <v/>
      </c>
    </row>
    <row r="49" spans="2:22" s="2" customFormat="1" ht="20.100000000000001" customHeight="1" x14ac:dyDescent="0.25">
      <c r="B49" s="13">
        <v>40</v>
      </c>
      <c r="C49" s="14" t="str">
        <f>'40'!A3</f>
        <v>Gestione dell'elettorato</v>
      </c>
      <c r="D49" s="15" t="str">
        <f>'40'!$F$2</f>
        <v>SI</v>
      </c>
      <c r="E49" s="15" t="str">
        <f>IF(D49="SI",IF('40'!$B$44="Presenti campi non compilati","Errore","OK"),"-")</f>
        <v>OK</v>
      </c>
      <c r="F49" s="16" t="str">
        <f>IF(D49="SI",IF('40'!$A$47&lt;&gt;"","SI","NO"),"-")</f>
        <v>NO</v>
      </c>
      <c r="G49" s="2" t="str">
        <f t="shared" si="1"/>
        <v>42 - Gestione dell'elettorato</v>
      </c>
      <c r="H49" s="17">
        <f>IF(AND(D49="SI",E49="OK"),'40'!$B$24,"Processo non sottoposto a mappatura e valutazione del rischio")</f>
        <v>1.75</v>
      </c>
      <c r="I49" s="17">
        <f>IF(AND(D49="SI",E49="OK"),'40'!$B$40,"")</f>
        <v>0.75</v>
      </c>
      <c r="J49" s="17">
        <f>IF(AND(D49="SI",E49="OK"),'40'!$B$44,"")</f>
        <v>1.3125</v>
      </c>
      <c r="L49" s="2">
        <v>42</v>
      </c>
      <c r="M49" s="2" t="str">
        <f t="shared" si="13"/>
        <v>42</v>
      </c>
      <c r="O49" s="7">
        <f t="shared" si="8"/>
        <v>0</v>
      </c>
      <c r="P49" s="7" t="str">
        <f t="shared" si="9"/>
        <v>42 - Gestione dell'elettorato</v>
      </c>
      <c r="Q49" s="7">
        <f t="shared" si="10"/>
        <v>0</v>
      </c>
      <c r="R49" s="7">
        <f t="shared" si="11"/>
        <v>0</v>
      </c>
      <c r="S49" s="7">
        <f t="shared" si="12"/>
        <v>0</v>
      </c>
      <c r="T49" s="2">
        <v>42</v>
      </c>
      <c r="U49" s="2" t="str">
        <f>IF(AND(D49="SI",E49="OK",'40'!$A$47&lt;&gt;""),M49&amp;" - "&amp;C49,"")</f>
        <v/>
      </c>
      <c r="V49" s="2" t="str">
        <f>IF(AND(U49&lt;&gt;"",'40'!$A$47&lt;&gt;""),'40'!$A$47,"")</f>
        <v/>
      </c>
    </row>
    <row r="50" spans="2:22" s="2" customFormat="1" ht="20.100000000000001" customHeight="1" x14ac:dyDescent="0.25">
      <c r="B50" s="13">
        <v>41</v>
      </c>
      <c r="C50" s="14" t="str">
        <f>'41'!A3</f>
        <v>Gestione degli alloggi pubblici</v>
      </c>
      <c r="D50" s="15" t="str">
        <f>'41'!$F$2</f>
        <v>SI</v>
      </c>
      <c r="E50" s="15" t="str">
        <f>IF(D50="SI",IF('41'!$B$44="Presenti campi non compilati","Errore","OK"),"-")</f>
        <v>OK</v>
      </c>
      <c r="F50" s="16" t="str">
        <f>IF(D50="SI",IF('41'!$A$47&lt;&gt;"","SI","NO"),"-")</f>
        <v>NO</v>
      </c>
      <c r="G50" s="2" t="str">
        <f t="shared" si="1"/>
        <v>43 - Gestione degli alloggi pubblici</v>
      </c>
      <c r="H50" s="17">
        <f>IF(AND(D50="SI",E50="OK"),'41'!$B$24,"Processo non sottoposto a mappatura e valutazione del rischio")</f>
        <v>2.6666666666666665</v>
      </c>
      <c r="I50" s="17">
        <f>IF(AND(D50="SI",E50="OK"),'41'!$B$40,"")</f>
        <v>0.75</v>
      </c>
      <c r="J50" s="17">
        <f>IF(AND(D50="SI",E50="OK"),'41'!$B$44,"")</f>
        <v>2</v>
      </c>
      <c r="L50" s="2">
        <v>43</v>
      </c>
      <c r="M50" s="2" t="str">
        <f t="shared" si="13"/>
        <v>43</v>
      </c>
      <c r="O50" s="7">
        <f t="shared" si="8"/>
        <v>0</v>
      </c>
      <c r="P50" s="7" t="str">
        <f t="shared" si="9"/>
        <v>43 - Gestione degli alloggi pubblici</v>
      </c>
      <c r="Q50" s="7">
        <f t="shared" si="10"/>
        <v>0</v>
      </c>
      <c r="R50" s="7">
        <f t="shared" si="11"/>
        <v>0</v>
      </c>
      <c r="S50" s="7">
        <f t="shared" si="12"/>
        <v>0</v>
      </c>
      <c r="T50" s="2">
        <v>43</v>
      </c>
      <c r="U50" s="2" t="str">
        <f>IF(AND(D50="SI",E50="OK",'41'!$A$47&lt;&gt;""),M50&amp;" - "&amp;C50,"")</f>
        <v/>
      </c>
      <c r="V50" s="2" t="str">
        <f>IF(AND(U50&lt;&gt;"",'41'!$A$47&lt;&gt;""),'41'!$A$47,"")</f>
        <v/>
      </c>
    </row>
    <row r="51" spans="2:22" s="2" customFormat="1" ht="20.100000000000001" customHeight="1" x14ac:dyDescent="0.25">
      <c r="B51" s="13">
        <v>42</v>
      </c>
      <c r="C51" s="14" t="str">
        <f>'42'!A3</f>
        <v>Gestione del diritto allo studio</v>
      </c>
      <c r="D51" s="15" t="str">
        <f>'42'!$F$2</f>
        <v>SI</v>
      </c>
      <c r="E51" s="15" t="str">
        <f>IF(D51="SI",IF('42'!$B$44="Presenti campi non compilati","Errore","OK"),"-")</f>
        <v>OK</v>
      </c>
      <c r="F51" s="16" t="str">
        <f>IF(D51="SI",IF('42'!$A$47&lt;&gt;"","SI","NO"),"-")</f>
        <v>NO</v>
      </c>
      <c r="G51" s="2" t="str">
        <f t="shared" si="1"/>
        <v>44 - Gestione del diritto allo studio</v>
      </c>
      <c r="H51" s="17">
        <f>IF(AND(D51="SI",E51="OK"),'42'!$B$24,"Processo non sottoposto a mappatura e valutazione del rischio")</f>
        <v>2.6666666666666665</v>
      </c>
      <c r="I51" s="17">
        <f>IF(AND(D51="SI",E51="OK"),'42'!$B$40,"")</f>
        <v>1.25</v>
      </c>
      <c r="J51" s="17">
        <f>IF(AND(D51="SI",E51="OK"),'42'!$B$44,"")</f>
        <v>3.333333333333333</v>
      </c>
      <c r="L51" s="2">
        <v>44</v>
      </c>
      <c r="M51" s="2" t="str">
        <f t="shared" si="13"/>
        <v>44</v>
      </c>
      <c r="O51" s="7">
        <f t="shared" si="8"/>
        <v>0</v>
      </c>
      <c r="P51" s="7" t="str">
        <f t="shared" si="9"/>
        <v>44 - Gestione del diritto allo studio</v>
      </c>
      <c r="Q51" s="7">
        <f t="shared" si="10"/>
        <v>0</v>
      </c>
      <c r="R51" s="7">
        <f t="shared" si="11"/>
        <v>0</v>
      </c>
      <c r="S51" s="7">
        <f t="shared" si="12"/>
        <v>0</v>
      </c>
      <c r="T51" s="2">
        <v>44</v>
      </c>
      <c r="U51" s="2" t="str">
        <f>IF(AND(D51="SI",E51="OK",'42'!$A$47&lt;&gt;""),M51&amp;" - "&amp;C51,"")</f>
        <v/>
      </c>
      <c r="V51" s="2" t="str">
        <f>IF(AND(U51&lt;&gt;"",'42'!$A$47&lt;&gt;""),'42'!$A$47,"")</f>
        <v/>
      </c>
    </row>
    <row r="52" spans="2:22" s="2" customFormat="1" ht="20.100000000000001" customHeight="1" x14ac:dyDescent="0.25">
      <c r="B52" s="13">
        <v>43</v>
      </c>
      <c r="C52" s="14" t="str">
        <f>'43'!A3</f>
        <v>Vigilanza sulla circolazione e la sosta</v>
      </c>
      <c r="D52" s="15" t="str">
        <f>'43'!$F$2</f>
        <v>SI</v>
      </c>
      <c r="E52" s="15" t="str">
        <f>IF(D52="SI",IF('43'!$B$44="Presenti campi non compilati","Errore","OK"),"-")</f>
        <v>OK</v>
      </c>
      <c r="F52" s="16" t="str">
        <f>IF(D52="SI",IF('43'!$A$47&lt;&gt;"","SI","NO"),"-")</f>
        <v>NO</v>
      </c>
      <c r="G52" s="2" t="str">
        <f t="shared" si="1"/>
        <v>45 - Vigilanza sulla circolazione e la sosta</v>
      </c>
      <c r="H52" s="17">
        <f>IF(AND(D52="SI",E52="OK"),'43'!$B$24,"Processo non sottoposto a mappatura e valutazione del rischio")</f>
        <v>1.6666666666666667</v>
      </c>
      <c r="I52" s="17">
        <f>IF(AND(D52="SI",E52="OK"),'43'!$B$40,"")</f>
        <v>1</v>
      </c>
      <c r="J52" s="17">
        <f>IF(AND(D52="SI",E52="OK"),'43'!$B$44,"")</f>
        <v>1.6666666666666667</v>
      </c>
      <c r="L52" s="2">
        <v>45</v>
      </c>
      <c r="M52" s="2" t="str">
        <f t="shared" si="13"/>
        <v>45</v>
      </c>
      <c r="O52" s="7">
        <f t="shared" si="8"/>
        <v>0</v>
      </c>
      <c r="P52" s="7" t="str">
        <f t="shared" si="9"/>
        <v>45 - Vigilanza sulla circolazione e la sosta</v>
      </c>
      <c r="Q52" s="7">
        <f t="shared" si="10"/>
        <v>0</v>
      </c>
      <c r="R52" s="7">
        <f t="shared" si="11"/>
        <v>0</v>
      </c>
      <c r="S52" s="7">
        <f t="shared" si="12"/>
        <v>0</v>
      </c>
      <c r="T52" s="2">
        <v>45</v>
      </c>
      <c r="U52" s="2" t="str">
        <f>IF(AND(D52="SI",E52="OK",'43'!$A$47&lt;&gt;""),M52&amp;" - "&amp;C52,"")</f>
        <v/>
      </c>
      <c r="V52" s="2" t="str">
        <f>IF(AND(U52&lt;&gt;"",'43'!$A$47&lt;&gt;""),'43'!$A$47,"")</f>
        <v/>
      </c>
    </row>
    <row r="53" spans="2:22" ht="20.100000000000001" customHeight="1" x14ac:dyDescent="0.25">
      <c r="B53" s="13">
        <v>44</v>
      </c>
      <c r="C53" s="109" t="str">
        <f>'44'!A3</f>
        <v>Controlli sull'uso del territorio</v>
      </c>
      <c r="D53" s="15" t="str">
        <f>'44'!$F$2</f>
        <v>SI</v>
      </c>
      <c r="E53" s="15" t="str">
        <f>IF(D53="SI",IF('44'!$B$44="Presenti campi non compilati","Errore","OK"),"-")</f>
        <v>OK</v>
      </c>
      <c r="F53" s="16" t="s">
        <v>84</v>
      </c>
      <c r="G53" s="2" t="str">
        <f t="shared" si="1"/>
        <v>48 - Controlli sull'uso del territorio</v>
      </c>
      <c r="H53" s="17">
        <f>IF(AND(D53="SI",E53="OK"),'44'!$B$24,"Processo non sottoposto a mappatura e valutazione del rischio")</f>
        <v>3</v>
      </c>
      <c r="I53" s="17">
        <f>IF(AND(D53="SI",E53="OK"),'44'!$B$40,"")</f>
        <v>1.25</v>
      </c>
      <c r="J53" s="17">
        <f>IF(AND(D53="SI",E53="OK"),'44'!$B$44,"")</f>
        <v>3.75</v>
      </c>
      <c r="L53" s="2">
        <v>48</v>
      </c>
      <c r="M53" s="2" t="str">
        <f t="shared" si="13"/>
        <v>48</v>
      </c>
      <c r="O53" s="7">
        <f t="shared" si="8"/>
        <v>0</v>
      </c>
      <c r="P53" s="7" t="str">
        <f t="shared" si="9"/>
        <v>48 - Controlli sull'uso del territorio</v>
      </c>
      <c r="Q53" s="7">
        <f t="shared" si="10"/>
        <v>0</v>
      </c>
      <c r="R53" s="7">
        <f t="shared" si="11"/>
        <v>0</v>
      </c>
      <c r="S53" s="7">
        <f t="shared" si="12"/>
        <v>0</v>
      </c>
      <c r="T53" s="2">
        <v>48</v>
      </c>
      <c r="U53" t="str">
        <f>IF(AND(D53="SI",E53="OK",'44'!$A$47&lt;&gt;""),M53&amp;" - "&amp;C53,"")</f>
        <v/>
      </c>
      <c r="V53" s="2" t="str">
        <f>IF(AND(U53&lt;&gt;"",'44'!$A$47&lt;&gt;""),'44'!$A$47,"")</f>
        <v/>
      </c>
    </row>
    <row r="54" spans="2:22" ht="20.100000000000001" customHeight="1" x14ac:dyDescent="0.25">
      <c r="B54" s="108">
        <v>45</v>
      </c>
      <c r="C54" s="110" t="s">
        <v>19</v>
      </c>
      <c r="D54" s="15" t="s">
        <v>20</v>
      </c>
      <c r="E54" s="15" t="s">
        <v>21</v>
      </c>
      <c r="F54" s="16" t="s">
        <v>84</v>
      </c>
      <c r="G54" s="2" t="str">
        <f t="shared" si="1"/>
        <v>49 - Abbandono rifiuti</v>
      </c>
      <c r="H54" s="17" t="e">
        <f>IF(AND(D54="SI",E54="OK"),'48'!#REF!,"Processo non sottoposto a mappatura e valutazione del rischio")</f>
        <v>#REF!</v>
      </c>
      <c r="I54" s="17" t="e">
        <f>IF(AND(D54="SI",E54="OK"),'48'!#REF!,"")</f>
        <v>#REF!</v>
      </c>
      <c r="J54" s="17" t="e">
        <f>IF(AND(D54="SI",E54="OK"),'48'!#REF!,"")</f>
        <v>#REF!</v>
      </c>
      <c r="L54" s="2">
        <v>49</v>
      </c>
      <c r="M54" s="2" t="str">
        <f t="shared" si="13"/>
        <v>49</v>
      </c>
      <c r="O54" s="7" t="e">
        <f t="shared" si="8"/>
        <v>#REF!</v>
      </c>
      <c r="P54" s="7" t="e">
        <f t="shared" si="9"/>
        <v>#REF!</v>
      </c>
      <c r="Q54" s="7" t="e">
        <f t="shared" si="10"/>
        <v>#REF!</v>
      </c>
      <c r="R54" s="7" t="e">
        <f t="shared" si="11"/>
        <v>#REF!</v>
      </c>
      <c r="S54" s="7" t="e">
        <f t="shared" si="12"/>
        <v>#REF!</v>
      </c>
      <c r="T54" s="2">
        <v>49</v>
      </c>
      <c r="U54" t="e">
        <f>IF(AND(D54="SI",E54="OK",'48'!#REF!&lt;&gt;""),M54&amp;" - "&amp;C54,"")</f>
        <v>#REF!</v>
      </c>
      <c r="V54" s="2" t="e">
        <f>IF(AND(U54&lt;&gt;"",'48'!#REF!&lt;&gt;""),'48'!#REF!,"")</f>
        <v>#REF!</v>
      </c>
    </row>
    <row r="55" spans="2:22" ht="20.100000000000001" customHeight="1" x14ac:dyDescent="0.25">
      <c r="B55" s="108">
        <v>46</v>
      </c>
      <c r="C55" s="111" t="s">
        <v>229</v>
      </c>
      <c r="D55" s="15" t="s">
        <v>20</v>
      </c>
      <c r="E55" s="15" t="s">
        <v>21</v>
      </c>
      <c r="F55" s="16" t="s">
        <v>84</v>
      </c>
      <c r="G55" s="2" t="str">
        <f t="shared" si="1"/>
        <v>50 - Affari Legali  e contenzioso  (Accordi  Bonari  e Transazioni )</v>
      </c>
      <c r="H55" s="17" t="e">
        <f>IF(AND(D55="SI",E55="OK"),'49'!#REF!,"Processo non sottoposto a mappatura e valutazione del rischio")</f>
        <v>#REF!</v>
      </c>
      <c r="I55" s="17" t="e">
        <f>IF(AND(D55="SI",E55="OK"),'49'!#REF!,"")</f>
        <v>#REF!</v>
      </c>
      <c r="J55" s="17" t="e">
        <f>IF(AND(D55="SI",E55="OK"),'49'!#REF!,"")</f>
        <v>#REF!</v>
      </c>
      <c r="L55" s="2">
        <v>50</v>
      </c>
      <c r="M55" s="2" t="str">
        <f t="shared" si="13"/>
        <v>50</v>
      </c>
      <c r="O55" s="7" t="e">
        <f t="shared" si="8"/>
        <v>#REF!</v>
      </c>
      <c r="P55" s="7" t="e">
        <f t="shared" si="9"/>
        <v>#REF!</v>
      </c>
      <c r="Q55" s="7" t="e">
        <f t="shared" si="10"/>
        <v>#REF!</v>
      </c>
      <c r="R55" s="7" t="e">
        <f t="shared" si="11"/>
        <v>#REF!</v>
      </c>
      <c r="S55" s="7" t="e">
        <f t="shared" si="12"/>
        <v>#REF!</v>
      </c>
      <c r="T55" s="2">
        <v>50</v>
      </c>
      <c r="U55" t="e">
        <f>IF(AND(D55="SI",E55="OK",'49'!#REF!&lt;&gt;""),M55&amp;" - "&amp;C55,"")</f>
        <v>#REF!</v>
      </c>
      <c r="V55" s="2" t="e">
        <f>IF(AND(U55&lt;&gt;"",'49'!#REF!&lt;&gt;""),'49'!#REF!,"")</f>
        <v>#REF!</v>
      </c>
    </row>
    <row r="56" spans="2:22" ht="20.100000000000001" customHeight="1" x14ac:dyDescent="0.25">
      <c r="B56" s="13">
        <v>47</v>
      </c>
      <c r="C56" s="14" t="str">
        <f>'47'!$A$3</f>
        <v>Nuova scheda</v>
      </c>
      <c r="D56" s="15" t="str">
        <f>'47'!$F$2</f>
        <v>SI</v>
      </c>
      <c r="E56" s="15"/>
      <c r="F56" s="16"/>
      <c r="G56" s="2" t="str">
        <f>IF(OR(C56="Nuova scheda",C56=""),"",M56&amp;" - "&amp;C56)</f>
        <v/>
      </c>
      <c r="H56" s="17" t="str">
        <f>IF(AND(D56="SI",E56="OK"),'47'!$B$24,"Processo non sottoposto a mappatura e valutazione del rischio")</f>
        <v>Processo non sottoposto a mappatura e valutazione del rischio</v>
      </c>
      <c r="I56" s="17" t="str">
        <f>IF(AND(D56="SI",E56="OK"),'47'!$B$40,"")</f>
        <v/>
      </c>
      <c r="J56" s="17" t="str">
        <f>IF(AND(D56="SI",E56="OK"),'47'!$B$44,"")</f>
        <v/>
      </c>
      <c r="L56" s="2">
        <v>52</v>
      </c>
      <c r="M56" s="2" t="str">
        <f t="shared" si="13"/>
        <v>52</v>
      </c>
      <c r="O56" s="7">
        <f t="shared" si="8"/>
        <v>0</v>
      </c>
      <c r="P56" s="7">
        <f t="shared" si="9"/>
        <v>0</v>
      </c>
      <c r="Q56" s="7">
        <f t="shared" si="10"/>
        <v>0</v>
      </c>
      <c r="R56" s="7">
        <f t="shared" si="11"/>
        <v>0</v>
      </c>
      <c r="S56" s="7">
        <f t="shared" si="12"/>
        <v>0</v>
      </c>
      <c r="T56" s="2">
        <v>52</v>
      </c>
      <c r="U56" t="str">
        <f>IF(AND(D56="SI",E56="OK",'47'!$A$47&lt;&gt;""),M56&amp;" - "&amp;C56,"")</f>
        <v/>
      </c>
      <c r="V56" s="2" t="str">
        <f>IF(AND(U56&lt;&gt;"",'47'!$A$47&lt;&gt;""),'47'!$A$47,"")</f>
        <v/>
      </c>
    </row>
    <row r="57" spans="2:22" ht="20.100000000000001" customHeight="1" x14ac:dyDescent="0.25">
      <c r="B57" s="13">
        <v>48</v>
      </c>
      <c r="C57" s="14" t="str">
        <f>'48'!$A$3</f>
        <v>Nuova scheda</v>
      </c>
      <c r="D57" s="15" t="str">
        <f>'48'!$F$2</f>
        <v>NO</v>
      </c>
      <c r="E57" s="15" t="str">
        <f>IF(D57="SI",IF('48'!$B$44="Presenti campi non compilati","Errore","OK"),"-")</f>
        <v>-</v>
      </c>
      <c r="F57" s="16" t="str">
        <f>IF(D57="SI",IF('48'!$A$47&lt;&gt;"","SI","NO"),"-")</f>
        <v>-</v>
      </c>
      <c r="G57" s="2" t="str">
        <f>IF(OR(C57="Nuova scheda",C57=""),"",M57&amp;" - "&amp;C57)</f>
        <v/>
      </c>
      <c r="H57" s="17" t="str">
        <f>IF(AND(D57="SI",E57="OK"),'48'!$B$24,"Processo non sottoposto a mappatura e valutazione del rischio")</f>
        <v>Processo non sottoposto a mappatura e valutazione del rischio</v>
      </c>
      <c r="I57" s="17" t="str">
        <f>IF(AND(D57="SI",E57="OK"),'48'!$B$40,"")</f>
        <v/>
      </c>
      <c r="J57" s="17" t="str">
        <f>IF(AND(D57="SI",E57="OK"),'48'!$B$44,"")</f>
        <v/>
      </c>
      <c r="L57" s="2">
        <v>53</v>
      </c>
      <c r="M57" s="2" t="str">
        <f t="shared" si="13"/>
        <v>53</v>
      </c>
      <c r="O57" s="7">
        <f t="shared" si="8"/>
        <v>0</v>
      </c>
      <c r="P57" s="7">
        <f t="shared" si="9"/>
        <v>0</v>
      </c>
      <c r="Q57" s="7">
        <f t="shared" si="10"/>
        <v>0</v>
      </c>
      <c r="R57" s="7">
        <f t="shared" si="11"/>
        <v>0</v>
      </c>
      <c r="S57" s="7">
        <f t="shared" si="12"/>
        <v>0</v>
      </c>
      <c r="T57" s="2">
        <v>53</v>
      </c>
      <c r="U57" t="str">
        <f>IF(AND(D57="SI",E57="OK",'48'!$A$47&lt;&gt;""),M57&amp;" - "&amp;C57,"")</f>
        <v/>
      </c>
      <c r="V57" s="2" t="str">
        <f>IF(AND(U57&lt;&gt;"",'48'!$A$47&lt;&gt;""),'48'!$A$47,"")</f>
        <v/>
      </c>
    </row>
    <row r="58" spans="2:22" ht="20.100000000000001" customHeight="1" x14ac:dyDescent="0.25">
      <c r="B58" s="13">
        <v>49</v>
      </c>
      <c r="C58" s="14" t="str">
        <f>'48'!$A$3</f>
        <v>Nuova scheda</v>
      </c>
      <c r="D58" s="15" t="str">
        <f>'48'!$F$2</f>
        <v>NO</v>
      </c>
      <c r="E58" s="15" t="str">
        <f>IF(D58="SI",IF('48'!$B$44="Presenti campi non compilati","Errore","OK"),"-")</f>
        <v>-</v>
      </c>
      <c r="F58" s="16" t="str">
        <f>IF(D58="SI",IF('48'!$A$47&lt;&gt;"","SI","NO"),"-")</f>
        <v>-</v>
      </c>
      <c r="G58" s="2" t="str">
        <f>IF(OR(C58="Nuova scheda",C58=""),"",M58&amp;" - "&amp;C58)</f>
        <v/>
      </c>
      <c r="H58" s="17" t="str">
        <f>IF(AND(D58="SI",E58="OK"),'48'!$B$24,"Processo non sottoposto a mappatura e valutazione del rischio")</f>
        <v>Processo non sottoposto a mappatura e valutazione del rischio</v>
      </c>
      <c r="I58" s="17" t="str">
        <f>IF(AND(D58="SI",E58="OK"),'48'!$B$40,"")</f>
        <v/>
      </c>
      <c r="J58" s="17" t="str">
        <f>IF(AND(D58="SI",E58="OK"),'48'!$B$44,"")</f>
        <v/>
      </c>
      <c r="L58" s="2">
        <v>54</v>
      </c>
      <c r="M58" s="2" t="str">
        <f t="shared" si="13"/>
        <v>54</v>
      </c>
      <c r="O58" s="7">
        <f t="shared" si="8"/>
        <v>0</v>
      </c>
      <c r="P58" s="7">
        <f t="shared" si="9"/>
        <v>0</v>
      </c>
      <c r="Q58" s="7">
        <f t="shared" si="10"/>
        <v>0</v>
      </c>
      <c r="R58" s="7">
        <f t="shared" si="11"/>
        <v>0</v>
      </c>
      <c r="S58" s="7">
        <f t="shared" si="12"/>
        <v>0</v>
      </c>
      <c r="T58" s="2">
        <v>54</v>
      </c>
      <c r="U58" t="str">
        <f>IF(AND(D58="SI",E58="OK",'48'!$A$47&lt;&gt;""),M58&amp;" - "&amp;C58,"")</f>
        <v/>
      </c>
      <c r="V58" s="2" t="str">
        <f>IF(AND(U58&lt;&gt;"",'48'!$A$47&lt;&gt;""),'48'!$A$47,"")</f>
        <v/>
      </c>
    </row>
    <row r="59" spans="2:22" ht="20.100000000000001" customHeight="1" x14ac:dyDescent="0.25">
      <c r="B59" s="13" t="str">
        <f>IF(OR(C59="Nuova scheda",C59=""),"",T59)</f>
        <v/>
      </c>
      <c r="C59" s="14" t="str">
        <f>'48'!$A$3</f>
        <v>Nuova scheda</v>
      </c>
      <c r="D59" s="15" t="str">
        <f>'48'!$F$2</f>
        <v>NO</v>
      </c>
      <c r="E59" s="15" t="str">
        <f>IF(D59="SI",IF('48'!$B$44="Presenti campi non compilati","Errore","OK"),"-")</f>
        <v>-</v>
      </c>
      <c r="F59" s="16" t="str">
        <f>IF(D59="SI",IF('48'!$A$47&lt;&gt;"","SI","NO"),"-")</f>
        <v>-</v>
      </c>
      <c r="G59" s="2" t="str">
        <f>IF(OR(C59="Nuova scheda",C59=""),"",M59&amp;" - "&amp;C59)</f>
        <v/>
      </c>
      <c r="H59" s="17" t="str">
        <f>IF(AND(D59="SI",E59="OK"),'48'!$B$24,"Processo non sottoposto a mappatura e valutazione del rischio")</f>
        <v>Processo non sottoposto a mappatura e valutazione del rischio</v>
      </c>
      <c r="I59" s="17" t="str">
        <f>IF(AND(D59="SI",E59="OK"),'48'!$B$40,"")</f>
        <v/>
      </c>
      <c r="J59" s="17" t="str">
        <f>IF(AND(D59="SI",E59="OK"),'48'!$B$44,"")</f>
        <v/>
      </c>
      <c r="L59" s="2">
        <v>55</v>
      </c>
      <c r="M59" s="2" t="str">
        <f t="shared" si="13"/>
        <v>55</v>
      </c>
      <c r="O59" s="7">
        <f t="shared" si="8"/>
        <v>0</v>
      </c>
      <c r="P59" s="7">
        <f t="shared" si="9"/>
        <v>0</v>
      </c>
      <c r="Q59" s="7">
        <f t="shared" si="10"/>
        <v>0</v>
      </c>
      <c r="R59" s="7">
        <f t="shared" si="11"/>
        <v>0</v>
      </c>
      <c r="S59" s="7">
        <f t="shared" si="12"/>
        <v>0</v>
      </c>
      <c r="T59" s="2">
        <v>55</v>
      </c>
      <c r="U59" t="str">
        <f>IF(AND(D59="SI",E59="OK",'48'!$A$47&lt;&gt;""),M59&amp;" - "&amp;C59,"")</f>
        <v/>
      </c>
      <c r="V59" s="2" t="str">
        <f>IF(AND(U59&lt;&gt;"",'48'!$A$47&lt;&gt;""),'48'!$A$47,"")</f>
        <v/>
      </c>
    </row>
    <row r="60" spans="2:22" x14ac:dyDescent="0.25">
      <c r="H60" s="21"/>
      <c r="I60" s="21"/>
      <c r="J60" s="21"/>
    </row>
    <row r="61" spans="2:22" x14ac:dyDescent="0.25">
      <c r="C61" s="22"/>
      <c r="H61" s="21"/>
      <c r="I61" s="21"/>
      <c r="J61" s="21"/>
    </row>
    <row r="62" spans="2:22" x14ac:dyDescent="0.25">
      <c r="H62" s="21"/>
      <c r="I62" s="21"/>
      <c r="J62" s="21"/>
    </row>
    <row r="63" spans="2:22" x14ac:dyDescent="0.25">
      <c r="H63" s="21"/>
      <c r="I63" s="21"/>
      <c r="J63" s="21"/>
    </row>
    <row r="64" spans="2:22" x14ac:dyDescent="0.25">
      <c r="H64" s="21"/>
      <c r="I64" s="21"/>
      <c r="J64" s="21"/>
    </row>
    <row r="65" spans="8:10" x14ac:dyDescent="0.25">
      <c r="H65" s="21"/>
      <c r="I65" s="21"/>
      <c r="J65" s="21"/>
    </row>
    <row r="66" spans="8:10" x14ac:dyDescent="0.25">
      <c r="H66" s="21"/>
      <c r="I66" s="21"/>
      <c r="J66" s="21"/>
    </row>
    <row r="67" spans="8:10" x14ac:dyDescent="0.25">
      <c r="H67" s="21"/>
      <c r="I67" s="21"/>
      <c r="J67" s="21"/>
    </row>
    <row r="68" spans="8:10" x14ac:dyDescent="0.25">
      <c r="H68" s="21"/>
      <c r="I68" s="21"/>
      <c r="J68" s="21"/>
    </row>
    <row r="69" spans="8:10" x14ac:dyDescent="0.25">
      <c r="H69" s="21"/>
      <c r="I69" s="21"/>
      <c r="J69" s="21"/>
    </row>
    <row r="70" spans="8:10" x14ac:dyDescent="0.25">
      <c r="H70" s="21"/>
      <c r="I70" s="21"/>
      <c r="J70" s="21"/>
    </row>
    <row r="71" spans="8:10" x14ac:dyDescent="0.25">
      <c r="H71" s="21"/>
      <c r="I71" s="21"/>
      <c r="J71" s="21"/>
    </row>
    <row r="72" spans="8:10" x14ac:dyDescent="0.25">
      <c r="H72" s="21"/>
      <c r="I72" s="21"/>
      <c r="J72" s="21"/>
    </row>
    <row r="73" spans="8:10" x14ac:dyDescent="0.25">
      <c r="H73" s="21"/>
      <c r="I73" s="21"/>
      <c r="J73" s="21"/>
    </row>
    <row r="74" spans="8:10" x14ac:dyDescent="0.25">
      <c r="H74" s="21"/>
      <c r="I74" s="21"/>
      <c r="J74" s="21"/>
    </row>
    <row r="75" spans="8:10" x14ac:dyDescent="0.25">
      <c r="H75" s="21"/>
      <c r="I75" s="21"/>
      <c r="J75" s="21"/>
    </row>
    <row r="76" spans="8:10" x14ac:dyDescent="0.25">
      <c r="H76" s="21"/>
      <c r="I76" s="21"/>
      <c r="J76" s="21"/>
    </row>
    <row r="77" spans="8:10" x14ac:dyDescent="0.25">
      <c r="H77" s="21"/>
      <c r="I77" s="21"/>
      <c r="J77" s="21"/>
    </row>
    <row r="78" spans="8:10" x14ac:dyDescent="0.25">
      <c r="H78" s="21"/>
      <c r="I78" s="21"/>
      <c r="J78" s="21"/>
    </row>
    <row r="79" spans="8:10" x14ac:dyDescent="0.25">
      <c r="H79" s="21"/>
      <c r="I79" s="21"/>
      <c r="J79" s="21"/>
    </row>
    <row r="80" spans="8:10" x14ac:dyDescent="0.25">
      <c r="H80" s="21"/>
      <c r="I80" s="21"/>
      <c r="J80" s="21"/>
    </row>
    <row r="81" spans="8:10" x14ac:dyDescent="0.25">
      <c r="H81" s="21"/>
      <c r="I81" s="21"/>
      <c r="J81" s="21"/>
    </row>
    <row r="82" spans="8:10" x14ac:dyDescent="0.25">
      <c r="H82" s="21"/>
      <c r="I82" s="21"/>
      <c r="J82" s="21"/>
    </row>
    <row r="83" spans="8:10" x14ac:dyDescent="0.25">
      <c r="H83" s="21"/>
      <c r="I83" s="21"/>
      <c r="J83" s="21"/>
    </row>
    <row r="84" spans="8:10" x14ac:dyDescent="0.25">
      <c r="H84" s="21"/>
      <c r="I84" s="21"/>
      <c r="J84" s="21"/>
    </row>
    <row r="85" spans="8:10" x14ac:dyDescent="0.25">
      <c r="H85" s="21"/>
      <c r="I85" s="21"/>
      <c r="J85" s="21"/>
    </row>
    <row r="86" spans="8:10" x14ac:dyDescent="0.25">
      <c r="H86" s="21"/>
      <c r="I86" s="21"/>
      <c r="J86" s="21"/>
    </row>
    <row r="87" spans="8:10" x14ac:dyDescent="0.25">
      <c r="H87" s="21"/>
      <c r="I87" s="21"/>
      <c r="J87" s="21"/>
    </row>
    <row r="88" spans="8:10" x14ac:dyDescent="0.25">
      <c r="H88" s="21"/>
      <c r="I88" s="21"/>
      <c r="J88" s="21"/>
    </row>
    <row r="89" spans="8:10" x14ac:dyDescent="0.25">
      <c r="H89" s="21"/>
      <c r="I89" s="21"/>
      <c r="J89" s="21"/>
    </row>
    <row r="90" spans="8:10" x14ac:dyDescent="0.25">
      <c r="H90" s="21"/>
      <c r="I90" s="21"/>
      <c r="J90" s="21"/>
    </row>
    <row r="91" spans="8:10" x14ac:dyDescent="0.25">
      <c r="H91" s="21"/>
      <c r="I91" s="21"/>
      <c r="J91" s="21"/>
    </row>
    <row r="92" spans="8:10" x14ac:dyDescent="0.25">
      <c r="H92" s="21"/>
      <c r="I92" s="21"/>
      <c r="J92" s="21"/>
    </row>
    <row r="93" spans="8:10" x14ac:dyDescent="0.25">
      <c r="H93" s="21"/>
      <c r="I93" s="21"/>
      <c r="J93" s="21"/>
    </row>
    <row r="94" spans="8:10" x14ac:dyDescent="0.25">
      <c r="H94" s="21"/>
      <c r="I94" s="21"/>
      <c r="J94" s="21"/>
    </row>
    <row r="95" spans="8:10" x14ac:dyDescent="0.25">
      <c r="H95" s="21"/>
      <c r="I95" s="21"/>
      <c r="J95" s="21"/>
    </row>
  </sheetData>
  <mergeCells count="3">
    <mergeCell ref="B2:D2"/>
    <mergeCell ref="B4:D4"/>
    <mergeCell ref="B6:D6"/>
  </mergeCells>
  <phoneticPr fontId="0" type="noConversion"/>
  <hyperlinks>
    <hyperlink ref="C54" r:id="rId1" xr:uid="{00000000-0004-0000-0000-000000000000}"/>
    <hyperlink ref="C55" r:id="rId2" display="Cave" xr:uid="{00000000-0004-0000-0000-000001000000}"/>
  </hyperlink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H66"/>
  <sheetViews>
    <sheetView topLeftCell="A64" zoomScaleNormal="100" workbookViewId="0">
      <selection activeCell="E33" sqref="E33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Schede'!B17,"non utilizzata")</f>
        <v>8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160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97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4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118</v>
      </c>
    </row>
    <row r="17" spans="1:8" ht="30" customHeight="1" x14ac:dyDescent="0.25">
      <c r="A17" s="67" t="s">
        <v>94</v>
      </c>
      <c r="B17" s="68">
        <f>VLOOKUP(B16,G22:H25,2,0)</f>
        <v>3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124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5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132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4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3.6666666666666665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139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2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131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VLOOKUP(B35,G46:H52,2,0)</f>
        <v>1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VLOOKUP(B38,G54:H59,2,0)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1.75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6.4166666666666661</v>
      </c>
    </row>
    <row r="45" spans="1:8" ht="30" customHeight="1" x14ac:dyDescent="0.25">
      <c r="A45" s="77"/>
      <c r="B45" s="78"/>
    </row>
    <row r="46" spans="1:8" ht="38.25" customHeight="1" x14ac:dyDescent="0.25">
      <c r="G46" s="60" t="s">
        <v>88</v>
      </c>
      <c r="H46" t="s">
        <v>89</v>
      </c>
    </row>
    <row r="47" spans="1:8" ht="56.25" customHeight="1" x14ac:dyDescent="0.25">
      <c r="G47" s="60" t="s">
        <v>154</v>
      </c>
      <c r="H47">
        <v>0</v>
      </c>
    </row>
    <row r="48" spans="1:8" ht="30" customHeight="1" x14ac:dyDescent="0.25">
      <c r="G48" s="60" t="s">
        <v>131</v>
      </c>
      <c r="H48">
        <v>1</v>
      </c>
    </row>
    <row r="49" spans="7:8" ht="30" customHeight="1" x14ac:dyDescent="0.25">
      <c r="G49" s="60" t="s">
        <v>145</v>
      </c>
      <c r="H49">
        <v>2</v>
      </c>
    </row>
    <row r="50" spans="7:8" ht="30" customHeight="1" x14ac:dyDescent="0.25">
      <c r="G50" s="60" t="s">
        <v>146</v>
      </c>
      <c r="H50">
        <v>3</v>
      </c>
    </row>
    <row r="51" spans="7:8" ht="30" customHeight="1" x14ac:dyDescent="0.25">
      <c r="G51" s="60" t="s">
        <v>147</v>
      </c>
      <c r="H51">
        <v>4</v>
      </c>
    </row>
    <row r="52" spans="7:8" ht="30" customHeight="1" x14ac:dyDescent="0.25">
      <c r="G52" s="60" t="s">
        <v>148</v>
      </c>
      <c r="H52">
        <v>5</v>
      </c>
    </row>
    <row r="54" spans="7:8" ht="30" customHeight="1" x14ac:dyDescent="0.25">
      <c r="G54" s="60" t="s">
        <v>88</v>
      </c>
      <c r="H54" t="s">
        <v>89</v>
      </c>
    </row>
    <row r="55" spans="7:8" ht="30" customHeight="1" x14ac:dyDescent="0.25">
      <c r="G55" s="60" t="s">
        <v>149</v>
      </c>
      <c r="H55">
        <v>1</v>
      </c>
    </row>
    <row r="56" spans="7:8" ht="30" customHeight="1" x14ac:dyDescent="0.25">
      <c r="G56" s="60" t="s">
        <v>150</v>
      </c>
      <c r="H56">
        <v>2</v>
      </c>
    </row>
    <row r="57" spans="7:8" ht="30" customHeight="1" x14ac:dyDescent="0.25">
      <c r="G57" s="60" t="s">
        <v>136</v>
      </c>
      <c r="H57">
        <v>3</v>
      </c>
    </row>
    <row r="58" spans="7:8" ht="30" customHeight="1" x14ac:dyDescent="0.25">
      <c r="G58" s="60" t="s">
        <v>151</v>
      </c>
      <c r="H58">
        <v>4</v>
      </c>
    </row>
    <row r="59" spans="7:8" ht="30" customHeight="1" x14ac:dyDescent="0.25">
      <c r="G59" s="60" t="s">
        <v>152</v>
      </c>
      <c r="H59">
        <v>5</v>
      </c>
    </row>
    <row r="60" spans="7:8" ht="30" customHeight="1" x14ac:dyDescent="0.25"/>
    <row r="61" spans="7:8" ht="30" customHeight="1" x14ac:dyDescent="0.25"/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</sheetData>
  <mergeCells count="18">
    <mergeCell ref="A37:B37"/>
    <mergeCell ref="A41:B41"/>
    <mergeCell ref="A43:B43"/>
    <mergeCell ref="A25:B25"/>
    <mergeCell ref="A27:B27"/>
    <mergeCell ref="A28:B28"/>
    <mergeCell ref="A31:B31"/>
    <mergeCell ref="A34:B34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0900-000000000000}">
      <formula1>$G$54:$G$59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0900-000001000000}">
      <formula1>$G$46:$G$52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09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09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09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09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09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09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09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09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0900-00000A000000}">
      <formula1>$G$13:$G$15</formula1>
      <formula2>0</formula2>
    </dataValidation>
  </dataValidations>
  <hyperlinks>
    <hyperlink ref="D4" location="'Indice Schede'!A1" display="Torna all'indice" xr:uid="{00000000-0004-0000-09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H66"/>
  <sheetViews>
    <sheetView topLeftCell="A7" zoomScaleNormal="100" workbookViewId="0">
      <selection activeCell="B45" sqref="B45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Schede'!B18,"non utilizzata")</f>
        <v>9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161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100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5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111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3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107</v>
      </c>
    </row>
    <row r="17" spans="1:8" ht="30" customHeight="1" x14ac:dyDescent="0.25">
      <c r="A17" s="67" t="s">
        <v>94</v>
      </c>
      <c r="B17" s="68">
        <f>VLOOKUP(B16,G22:H25,2,0)</f>
        <v>5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124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5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127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1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4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139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2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131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VLOOKUP(B35,G46:H52,2,0)</f>
        <v>1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VLOOKUP(B38,G54:H59,2,0)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1.75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7</v>
      </c>
    </row>
    <row r="45" spans="1:8" ht="30" customHeight="1" x14ac:dyDescent="0.25">
      <c r="A45" s="77"/>
      <c r="B45" s="78"/>
    </row>
    <row r="46" spans="1:8" ht="44.25" customHeight="1" x14ac:dyDescent="0.25">
      <c r="G46" s="60" t="s">
        <v>88</v>
      </c>
      <c r="H46" t="s">
        <v>89</v>
      </c>
    </row>
    <row r="47" spans="1:8" ht="46.5" customHeight="1" x14ac:dyDescent="0.25">
      <c r="G47" s="60" t="s">
        <v>154</v>
      </c>
      <c r="H47">
        <v>0</v>
      </c>
    </row>
    <row r="48" spans="1:8" ht="30" customHeight="1" x14ac:dyDescent="0.25">
      <c r="G48" s="60" t="s">
        <v>131</v>
      </c>
      <c r="H48">
        <v>1</v>
      </c>
    </row>
    <row r="49" spans="7:8" ht="30" customHeight="1" x14ac:dyDescent="0.25">
      <c r="G49" s="60" t="s">
        <v>145</v>
      </c>
      <c r="H49">
        <v>2</v>
      </c>
    </row>
    <row r="50" spans="7:8" ht="30" customHeight="1" x14ac:dyDescent="0.25">
      <c r="G50" s="60" t="s">
        <v>146</v>
      </c>
      <c r="H50">
        <v>3</v>
      </c>
    </row>
    <row r="51" spans="7:8" ht="30" customHeight="1" x14ac:dyDescent="0.25">
      <c r="G51" s="60" t="s">
        <v>147</v>
      </c>
      <c r="H51">
        <v>4</v>
      </c>
    </row>
    <row r="52" spans="7:8" ht="30" customHeight="1" x14ac:dyDescent="0.25">
      <c r="G52" s="60" t="s">
        <v>148</v>
      </c>
      <c r="H52">
        <v>5</v>
      </c>
    </row>
    <row r="54" spans="7:8" ht="30" customHeight="1" x14ac:dyDescent="0.25">
      <c r="G54" s="60" t="s">
        <v>88</v>
      </c>
      <c r="H54" t="s">
        <v>89</v>
      </c>
    </row>
    <row r="55" spans="7:8" ht="30" customHeight="1" x14ac:dyDescent="0.25">
      <c r="G55" s="60" t="s">
        <v>149</v>
      </c>
      <c r="H55">
        <v>1</v>
      </c>
    </row>
    <row r="56" spans="7:8" ht="30" customHeight="1" x14ac:dyDescent="0.25">
      <c r="G56" s="60" t="s">
        <v>150</v>
      </c>
      <c r="H56">
        <v>2</v>
      </c>
    </row>
    <row r="57" spans="7:8" ht="30" customHeight="1" x14ac:dyDescent="0.25">
      <c r="G57" s="60" t="s">
        <v>136</v>
      </c>
      <c r="H57">
        <v>3</v>
      </c>
    </row>
    <row r="58" spans="7:8" ht="30" customHeight="1" x14ac:dyDescent="0.25">
      <c r="G58" s="60" t="s">
        <v>151</v>
      </c>
      <c r="H58">
        <v>4</v>
      </c>
    </row>
    <row r="59" spans="7:8" ht="30" customHeight="1" x14ac:dyDescent="0.25">
      <c r="G59" s="60" t="s">
        <v>152</v>
      </c>
      <c r="H59">
        <v>5</v>
      </c>
    </row>
    <row r="60" spans="7:8" ht="30" customHeight="1" x14ac:dyDescent="0.25"/>
    <row r="61" spans="7:8" ht="30" customHeight="1" x14ac:dyDescent="0.25"/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</sheetData>
  <mergeCells count="18">
    <mergeCell ref="A37:B37"/>
    <mergeCell ref="A41:B41"/>
    <mergeCell ref="A43:B43"/>
    <mergeCell ref="A25:B25"/>
    <mergeCell ref="A27:B27"/>
    <mergeCell ref="A28:B28"/>
    <mergeCell ref="A31:B31"/>
    <mergeCell ref="A34:B34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0A00-000000000000}">
      <formula1>$G$54:$G$59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0A00-000001000000}">
      <formula1>$G$46:$G$52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0A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0A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0A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0A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0A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0A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0A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0A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0A00-00000A000000}">
      <formula1>$G$13:$G$15</formula1>
      <formula2>0</formula2>
    </dataValidation>
  </dataValidations>
  <hyperlinks>
    <hyperlink ref="D4" location="'Indice Schede'!A1" display="Torna all'indice" xr:uid="{00000000-0004-0000-0A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H67"/>
  <sheetViews>
    <sheetView topLeftCell="A34" zoomScaleNormal="100" workbookViewId="0">
      <selection activeCell="D27" sqref="D2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Schede'!B19,"non utilizzata")</f>
        <v>10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162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97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4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111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3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107</v>
      </c>
    </row>
    <row r="17" spans="1:8" ht="30" customHeight="1" x14ac:dyDescent="0.25">
      <c r="A17" s="67" t="s">
        <v>94</v>
      </c>
      <c r="B17" s="68">
        <f>VLOOKUP(B16,G22:H25,2,0)</f>
        <v>5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124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5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132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4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4.333333333333333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139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2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131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VLOOKUP(B35,G47:H53,2,0)</f>
        <v>1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VLOOKUP(B38,G55:H60,2,0)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1.75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7.583333333333333</v>
      </c>
    </row>
    <row r="45" spans="1:8" ht="30" customHeight="1" x14ac:dyDescent="0.25">
      <c r="A45" s="77"/>
      <c r="B45" s="78"/>
    </row>
    <row r="46" spans="1:8" ht="30" customHeight="1" x14ac:dyDescent="0.25">
      <c r="A46" s="77"/>
      <c r="B46" s="78"/>
    </row>
    <row r="47" spans="1:8" ht="12.75" customHeight="1" x14ac:dyDescent="0.25">
      <c r="G47" s="60" t="s">
        <v>88</v>
      </c>
      <c r="H47" t="s">
        <v>89</v>
      </c>
    </row>
    <row r="48" spans="1:8" ht="7.5" customHeight="1" x14ac:dyDescent="0.25">
      <c r="G48" s="60" t="s">
        <v>154</v>
      </c>
      <c r="H48">
        <v>0</v>
      </c>
    </row>
    <row r="49" spans="7:8" ht="30" customHeight="1" x14ac:dyDescent="0.25">
      <c r="G49" s="60" t="s">
        <v>131</v>
      </c>
      <c r="H49">
        <v>1</v>
      </c>
    </row>
    <row r="50" spans="7:8" ht="30" customHeight="1" x14ac:dyDescent="0.25">
      <c r="G50" s="60" t="s">
        <v>145</v>
      </c>
      <c r="H50">
        <v>2</v>
      </c>
    </row>
    <row r="51" spans="7:8" ht="30" customHeight="1" x14ac:dyDescent="0.25">
      <c r="G51" s="60" t="s">
        <v>146</v>
      </c>
      <c r="H51">
        <v>3</v>
      </c>
    </row>
    <row r="52" spans="7:8" ht="30" customHeight="1" x14ac:dyDescent="0.25">
      <c r="G52" s="60" t="s">
        <v>147</v>
      </c>
      <c r="H52">
        <v>4</v>
      </c>
    </row>
    <row r="53" spans="7:8" ht="30" customHeight="1" x14ac:dyDescent="0.25">
      <c r="G53" s="60" t="s">
        <v>148</v>
      </c>
      <c r="H53">
        <v>5</v>
      </c>
    </row>
    <row r="55" spans="7:8" ht="30" customHeight="1" x14ac:dyDescent="0.25">
      <c r="G55" s="60" t="s">
        <v>88</v>
      </c>
      <c r="H55" t="s">
        <v>89</v>
      </c>
    </row>
    <row r="56" spans="7:8" ht="30" customHeight="1" x14ac:dyDescent="0.25">
      <c r="G56" s="60" t="s">
        <v>149</v>
      </c>
      <c r="H56">
        <v>1</v>
      </c>
    </row>
    <row r="57" spans="7:8" ht="30" customHeight="1" x14ac:dyDescent="0.25">
      <c r="G57" s="60" t="s">
        <v>150</v>
      </c>
      <c r="H57">
        <v>2</v>
      </c>
    </row>
    <row r="58" spans="7:8" ht="30" customHeight="1" x14ac:dyDescent="0.25">
      <c r="G58" s="60" t="s">
        <v>136</v>
      </c>
      <c r="H58">
        <v>3</v>
      </c>
    </row>
    <row r="59" spans="7:8" ht="30" customHeight="1" x14ac:dyDescent="0.25">
      <c r="G59" s="60" t="s">
        <v>151</v>
      </c>
      <c r="H59">
        <v>4</v>
      </c>
    </row>
    <row r="60" spans="7:8" ht="30" customHeight="1" x14ac:dyDescent="0.25">
      <c r="G60" s="60" t="s">
        <v>152</v>
      </c>
      <c r="H60">
        <v>5</v>
      </c>
    </row>
    <row r="61" spans="7:8" ht="30" customHeight="1" x14ac:dyDescent="0.25"/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</sheetData>
  <mergeCells count="18">
    <mergeCell ref="A37:B37"/>
    <mergeCell ref="A41:B41"/>
    <mergeCell ref="A43:B43"/>
    <mergeCell ref="A25:B25"/>
    <mergeCell ref="A27:B27"/>
    <mergeCell ref="A28:B28"/>
    <mergeCell ref="A31:B31"/>
    <mergeCell ref="A34:B34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2" xr:uid="{00000000-0002-0000-0B00-000000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0B00-000001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0B00-000002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0B00-000003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0B00-000004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0B00-000005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0B00-000006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0B00-000007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0B00-000008000000}">
      <formula1>$G$13:$G$15</formula1>
      <formula2>0</formula2>
    </dataValidation>
    <dataValidation type="list" allowBlank="1" showInputMessage="1" showErrorMessage="1" promptTitle="Impatto" prompt="Selezionare una delle possibili opzioni dal menu a tendina" sqref="B38" xr:uid="{00000000-0002-0000-0B00-000009000000}">
      <formula1>$G$55:$G$60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0B00-00000A000000}">
      <formula1>$G$47:$G$53</formula1>
      <formula2>0</formula2>
    </dataValidation>
  </dataValidations>
  <hyperlinks>
    <hyperlink ref="D4" location="'Indice Schede'!A1" display="Torna all'indice" xr:uid="{00000000-0004-0000-0B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66"/>
  <sheetViews>
    <sheetView topLeftCell="A34" zoomScaleNormal="100" workbookViewId="0">
      <selection activeCell="B2" sqref="B2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Schede'!B20,"non utilizzata")</f>
        <v>11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163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93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2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118</v>
      </c>
    </row>
    <row r="17" spans="1:8" ht="30" customHeight="1" x14ac:dyDescent="0.25">
      <c r="A17" s="67" t="s">
        <v>94</v>
      </c>
      <c r="B17" s="68">
        <f>VLOOKUP(B16,G22:H25,2,0)</f>
        <v>3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127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1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2.1666666666666665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VLOOKUP(B35,G46:H52,2,0)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150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VLOOKUP(B38,G54:H59,2,0)</f>
        <v>2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2.1666666666666665</v>
      </c>
    </row>
    <row r="45" spans="1:8" ht="30" customHeight="1" x14ac:dyDescent="0.25">
      <c r="A45" s="77"/>
      <c r="B45" s="78"/>
    </row>
    <row r="46" spans="1:8" ht="41.25" customHeight="1" x14ac:dyDescent="0.25">
      <c r="G46" s="60" t="s">
        <v>88</v>
      </c>
      <c r="H46" t="s">
        <v>89</v>
      </c>
    </row>
    <row r="47" spans="1:8" ht="45" customHeight="1" x14ac:dyDescent="0.25">
      <c r="G47" s="60" t="s">
        <v>154</v>
      </c>
      <c r="H47">
        <v>0</v>
      </c>
    </row>
    <row r="48" spans="1:8" ht="30" customHeight="1" x14ac:dyDescent="0.25">
      <c r="G48" s="60" t="s">
        <v>131</v>
      </c>
      <c r="H48">
        <v>1</v>
      </c>
    </row>
    <row r="49" spans="7:8" ht="30" customHeight="1" x14ac:dyDescent="0.25">
      <c r="G49" s="60" t="s">
        <v>145</v>
      </c>
      <c r="H49">
        <v>2</v>
      </c>
    </row>
    <row r="50" spans="7:8" ht="30" customHeight="1" x14ac:dyDescent="0.25">
      <c r="G50" s="60" t="s">
        <v>146</v>
      </c>
      <c r="H50">
        <v>3</v>
      </c>
    </row>
    <row r="51" spans="7:8" ht="30" customHeight="1" x14ac:dyDescent="0.25">
      <c r="G51" s="60" t="s">
        <v>147</v>
      </c>
      <c r="H51">
        <v>4</v>
      </c>
    </row>
    <row r="52" spans="7:8" ht="30" customHeight="1" x14ac:dyDescent="0.25">
      <c r="G52" s="60" t="s">
        <v>148</v>
      </c>
      <c r="H52">
        <v>5</v>
      </c>
    </row>
    <row r="54" spans="7:8" ht="30" customHeight="1" x14ac:dyDescent="0.25">
      <c r="G54" s="60" t="s">
        <v>88</v>
      </c>
      <c r="H54" t="s">
        <v>89</v>
      </c>
    </row>
    <row r="55" spans="7:8" ht="30" customHeight="1" x14ac:dyDescent="0.25">
      <c r="G55" s="60" t="s">
        <v>149</v>
      </c>
      <c r="H55">
        <v>1</v>
      </c>
    </row>
    <row r="56" spans="7:8" ht="30" customHeight="1" x14ac:dyDescent="0.25">
      <c r="G56" s="60" t="s">
        <v>150</v>
      </c>
      <c r="H56">
        <v>2</v>
      </c>
    </row>
    <row r="57" spans="7:8" ht="30" customHeight="1" x14ac:dyDescent="0.25">
      <c r="G57" s="60" t="s">
        <v>136</v>
      </c>
      <c r="H57">
        <v>3</v>
      </c>
    </row>
    <row r="58" spans="7:8" ht="30" customHeight="1" x14ac:dyDescent="0.25">
      <c r="G58" s="60" t="s">
        <v>151</v>
      </c>
      <c r="H58">
        <v>4</v>
      </c>
    </row>
    <row r="59" spans="7:8" ht="30" customHeight="1" x14ac:dyDescent="0.25">
      <c r="G59" s="60" t="s">
        <v>152</v>
      </c>
      <c r="H59">
        <v>5</v>
      </c>
    </row>
    <row r="60" spans="7:8" ht="30" customHeight="1" x14ac:dyDescent="0.25"/>
    <row r="61" spans="7:8" ht="30" customHeight="1" x14ac:dyDescent="0.25"/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</sheetData>
  <mergeCells count="18">
    <mergeCell ref="A37:B37"/>
    <mergeCell ref="A41:B41"/>
    <mergeCell ref="A43:B43"/>
    <mergeCell ref="A25:B25"/>
    <mergeCell ref="A27:B27"/>
    <mergeCell ref="A28:B28"/>
    <mergeCell ref="A31:B31"/>
    <mergeCell ref="A34:B34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Criterio" prompt="Selezionare una delle possibili opzioni dal menu a tendina" sqref="B10" xr:uid="{00000000-0002-0000-0C00-000000000000}">
      <formula1>$G$13:$G$15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0C00-000001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0C00-000002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0C00-000003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0C00-000004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0C00-000005000000}">
      <formula1>$G$31:$G$36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0C00-000006000000}">
      <formula1>$H$2:$H$3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0C00-000007000000}">
      <formula1>$G$38:$G$43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0C00-000008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0C00-000009000000}">
      <formula1>$G$46:$G$52</formula1>
      <formula2>0</formula2>
    </dataValidation>
    <dataValidation type="list" allowBlank="1" showInputMessage="1" showErrorMessage="1" promptTitle="Impatto" prompt="Selezionare una delle possibili opzioni dal menu a tendina" sqref="B38" xr:uid="{00000000-0002-0000-0C00-00000A000000}">
      <formula1>$G$54:$G$59</formula1>
      <formula2>0</formula2>
    </dataValidation>
  </dataValidations>
  <hyperlinks>
    <hyperlink ref="D4" location="'Indice Schede'!A1" display="Torna all'indice" xr:uid="{00000000-0004-0000-0C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H66"/>
  <sheetViews>
    <sheetView topLeftCell="A34" zoomScaleNormal="100" workbookViewId="0">
      <selection activeCell="B45" sqref="B45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Schede'!B21,"non utilizzata")</f>
        <v>12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164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95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3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107</v>
      </c>
    </row>
    <row r="17" spans="1:8" ht="30" customHeight="1" x14ac:dyDescent="0.25">
      <c r="A17" s="67" t="s">
        <v>94</v>
      </c>
      <c r="B17" s="68">
        <f>VLOOKUP(B16,G22:H25,2,0)</f>
        <v>5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124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5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127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1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3.3333333333333335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VLOOKUP(B35,G46:H52,2,0)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150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VLOOKUP(B38,G54:H59,2,0)</f>
        <v>2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3.3333333333333335</v>
      </c>
    </row>
    <row r="45" spans="1:8" ht="30" customHeight="1" x14ac:dyDescent="0.25">
      <c r="A45" s="77"/>
      <c r="B45" s="78"/>
    </row>
    <row r="46" spans="1:8" ht="49.5" customHeight="1" x14ac:dyDescent="0.25">
      <c r="G46" s="60" t="s">
        <v>88</v>
      </c>
      <c r="H46" t="s">
        <v>89</v>
      </c>
    </row>
    <row r="47" spans="1:8" ht="62.25" customHeight="1" x14ac:dyDescent="0.25">
      <c r="G47" s="60" t="s">
        <v>154</v>
      </c>
      <c r="H47">
        <v>0</v>
      </c>
    </row>
    <row r="48" spans="1:8" ht="30" customHeight="1" x14ac:dyDescent="0.25">
      <c r="G48" s="60" t="s">
        <v>131</v>
      </c>
      <c r="H48">
        <v>1</v>
      </c>
    </row>
    <row r="49" spans="7:8" ht="30" customHeight="1" x14ac:dyDescent="0.25">
      <c r="G49" s="60" t="s">
        <v>145</v>
      </c>
      <c r="H49">
        <v>2</v>
      </c>
    </row>
    <row r="50" spans="7:8" ht="30" customHeight="1" x14ac:dyDescent="0.25">
      <c r="G50" s="60" t="s">
        <v>146</v>
      </c>
      <c r="H50">
        <v>3</v>
      </c>
    </row>
    <row r="51" spans="7:8" ht="30" customHeight="1" x14ac:dyDescent="0.25">
      <c r="G51" s="60" t="s">
        <v>147</v>
      </c>
      <c r="H51">
        <v>4</v>
      </c>
    </row>
    <row r="52" spans="7:8" ht="30" customHeight="1" x14ac:dyDescent="0.25">
      <c r="G52" s="60" t="s">
        <v>148</v>
      </c>
      <c r="H52">
        <v>5</v>
      </c>
    </row>
    <row r="54" spans="7:8" ht="30" customHeight="1" x14ac:dyDescent="0.25">
      <c r="G54" s="60" t="s">
        <v>88</v>
      </c>
      <c r="H54" t="s">
        <v>89</v>
      </c>
    </row>
    <row r="55" spans="7:8" ht="30" customHeight="1" x14ac:dyDescent="0.25">
      <c r="G55" s="60" t="s">
        <v>149</v>
      </c>
      <c r="H55">
        <v>1</v>
      </c>
    </row>
    <row r="56" spans="7:8" ht="30" customHeight="1" x14ac:dyDescent="0.25">
      <c r="G56" s="60" t="s">
        <v>150</v>
      </c>
      <c r="H56">
        <v>2</v>
      </c>
    </row>
    <row r="57" spans="7:8" ht="30" customHeight="1" x14ac:dyDescent="0.25">
      <c r="G57" s="60" t="s">
        <v>136</v>
      </c>
      <c r="H57">
        <v>3</v>
      </c>
    </row>
    <row r="58" spans="7:8" ht="30" customHeight="1" x14ac:dyDescent="0.25">
      <c r="G58" s="60" t="s">
        <v>151</v>
      </c>
      <c r="H58">
        <v>4</v>
      </c>
    </row>
    <row r="59" spans="7:8" ht="30" customHeight="1" x14ac:dyDescent="0.25">
      <c r="G59" s="60" t="s">
        <v>152</v>
      </c>
      <c r="H59">
        <v>5</v>
      </c>
    </row>
    <row r="60" spans="7:8" ht="30" customHeight="1" x14ac:dyDescent="0.25"/>
    <row r="61" spans="7:8" ht="30" customHeight="1" x14ac:dyDescent="0.25"/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</sheetData>
  <mergeCells count="18">
    <mergeCell ref="A37:B37"/>
    <mergeCell ref="A41:B41"/>
    <mergeCell ref="A43:B43"/>
    <mergeCell ref="A25:B25"/>
    <mergeCell ref="A27:B27"/>
    <mergeCell ref="A28:B28"/>
    <mergeCell ref="A31:B31"/>
    <mergeCell ref="A34:B34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2" xr:uid="{00000000-0002-0000-0D00-000000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0D00-000001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0D00-000002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0D00-000003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0D00-000004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0D00-000005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0D00-000006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0D00-000007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0D00-000008000000}">
      <formula1>$G$13:$G$15</formula1>
      <formula2>0</formula2>
    </dataValidation>
    <dataValidation type="list" allowBlank="1" showInputMessage="1" showErrorMessage="1" promptTitle="Impatto" prompt="Selezionare una delle possibili opzioni dal menu a tendina" sqref="B38" xr:uid="{00000000-0002-0000-0D00-000009000000}">
      <formula1>$G$54:$G$59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0D00-00000A000000}">
      <formula1>$G$46:$G$52</formula1>
      <formula2>0</formula2>
    </dataValidation>
  </dataValidations>
  <hyperlinks>
    <hyperlink ref="D4" location="'Indice Schede'!A1" display="Torna all'indice" xr:uid="{00000000-0004-0000-0D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H66"/>
  <sheetViews>
    <sheetView topLeftCell="A31" zoomScaleNormal="100" workbookViewId="0">
      <selection activeCell="B45" sqref="B45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Schede'!B22,"non utilizzata")</f>
        <v>13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165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97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4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118</v>
      </c>
    </row>
    <row r="17" spans="1:8" ht="30" customHeight="1" x14ac:dyDescent="0.25">
      <c r="A17" s="67" t="s">
        <v>94</v>
      </c>
      <c r="B17" s="68">
        <v>4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124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5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127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1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3.3333333333333335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VLOOKUP(B35,G46:H52,2,0)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VLOOKUP(B38,G54:H59,2,0)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1.25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4.166666666666667</v>
      </c>
    </row>
    <row r="45" spans="1:8" ht="30" customHeight="1" x14ac:dyDescent="0.25">
      <c r="A45" s="77"/>
      <c r="B45" s="78"/>
    </row>
    <row r="46" spans="1:8" ht="32.25" customHeight="1" x14ac:dyDescent="0.25">
      <c r="G46" s="60" t="s">
        <v>88</v>
      </c>
      <c r="H46" t="s">
        <v>89</v>
      </c>
    </row>
    <row r="47" spans="1:8" ht="51.75" customHeight="1" x14ac:dyDescent="0.25">
      <c r="G47" s="60" t="s">
        <v>154</v>
      </c>
      <c r="H47">
        <v>0</v>
      </c>
    </row>
    <row r="48" spans="1:8" ht="30" customHeight="1" x14ac:dyDescent="0.25">
      <c r="G48" s="60" t="s">
        <v>131</v>
      </c>
      <c r="H48">
        <v>1</v>
      </c>
    </row>
    <row r="49" spans="7:8" ht="30" customHeight="1" x14ac:dyDescent="0.25">
      <c r="G49" s="60" t="s">
        <v>145</v>
      </c>
      <c r="H49">
        <v>2</v>
      </c>
    </row>
    <row r="50" spans="7:8" ht="30" customHeight="1" x14ac:dyDescent="0.25">
      <c r="G50" s="60" t="s">
        <v>146</v>
      </c>
      <c r="H50">
        <v>3</v>
      </c>
    </row>
    <row r="51" spans="7:8" ht="30" customHeight="1" x14ac:dyDescent="0.25">
      <c r="G51" s="60" t="s">
        <v>147</v>
      </c>
      <c r="H51">
        <v>4</v>
      </c>
    </row>
    <row r="52" spans="7:8" ht="30" customHeight="1" x14ac:dyDescent="0.25">
      <c r="G52" s="60" t="s">
        <v>148</v>
      </c>
      <c r="H52">
        <v>5</v>
      </c>
    </row>
    <row r="54" spans="7:8" ht="30" customHeight="1" x14ac:dyDescent="0.25">
      <c r="G54" s="60" t="s">
        <v>88</v>
      </c>
      <c r="H54" t="s">
        <v>89</v>
      </c>
    </row>
    <row r="55" spans="7:8" ht="30" customHeight="1" x14ac:dyDescent="0.25">
      <c r="G55" s="60" t="s">
        <v>149</v>
      </c>
      <c r="H55">
        <v>1</v>
      </c>
    </row>
    <row r="56" spans="7:8" ht="30" customHeight="1" x14ac:dyDescent="0.25">
      <c r="G56" s="60" t="s">
        <v>150</v>
      </c>
      <c r="H56">
        <v>2</v>
      </c>
    </row>
    <row r="57" spans="7:8" ht="30" customHeight="1" x14ac:dyDescent="0.25">
      <c r="G57" s="60" t="s">
        <v>136</v>
      </c>
      <c r="H57">
        <v>3</v>
      </c>
    </row>
    <row r="58" spans="7:8" ht="30" customHeight="1" x14ac:dyDescent="0.25">
      <c r="G58" s="60" t="s">
        <v>151</v>
      </c>
      <c r="H58">
        <v>4</v>
      </c>
    </row>
    <row r="59" spans="7:8" ht="30" customHeight="1" x14ac:dyDescent="0.25">
      <c r="G59" s="60" t="s">
        <v>152</v>
      </c>
      <c r="H59">
        <v>5</v>
      </c>
    </row>
    <row r="60" spans="7:8" ht="30" customHeight="1" x14ac:dyDescent="0.25"/>
    <row r="61" spans="7:8" ht="30" customHeight="1" x14ac:dyDescent="0.25"/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</sheetData>
  <mergeCells count="18">
    <mergeCell ref="A37:B37"/>
    <mergeCell ref="A41:B41"/>
    <mergeCell ref="A43:B43"/>
    <mergeCell ref="A25:B25"/>
    <mergeCell ref="A27:B27"/>
    <mergeCell ref="A28:B28"/>
    <mergeCell ref="A31:B31"/>
    <mergeCell ref="A34:B34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Criterio" prompt="Selezionare una delle possibili opzioni dal menu a tendina" sqref="B10" xr:uid="{00000000-0002-0000-0E00-000000000000}">
      <formula1>$G$13:$G$15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0E00-000001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0E00-000002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0E00-000003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0E00-000004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0E00-000005000000}">
      <formula1>$G$31:$G$36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0E00-000006000000}">
      <formula1>$H$2:$H$3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0E00-000007000000}">
      <formula1>$G$38:$G$43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0E00-000008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0E00-000009000000}">
      <formula1>$G$46:$G$52</formula1>
      <formula2>0</formula2>
    </dataValidation>
    <dataValidation type="list" allowBlank="1" showInputMessage="1" showErrorMessage="1" promptTitle="Impatto" prompt="Selezionare una delle possibili opzioni dal menu a tendina" sqref="B38" xr:uid="{00000000-0002-0000-0E00-00000A000000}">
      <formula1>$G$54:$G$59</formula1>
      <formula2>0</formula2>
    </dataValidation>
  </dataValidations>
  <hyperlinks>
    <hyperlink ref="D4" location="'Indice Schede'!A1" display="Torna all'indice" xr:uid="{00000000-0004-0000-0E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H66"/>
  <sheetViews>
    <sheetView topLeftCell="A31" zoomScaleNormal="100" workbookViewId="0">
      <selection activeCell="B45" sqref="B45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Schede'!B23,"non utilizzata")</f>
        <v>14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166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100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5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107</v>
      </c>
    </row>
    <row r="17" spans="1:8" ht="30" customHeight="1" x14ac:dyDescent="0.25">
      <c r="A17" s="67" t="s">
        <v>94</v>
      </c>
      <c r="B17" s="68">
        <f>VLOOKUP(B16,G22:H25,2,0)</f>
        <v>5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124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5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115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2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3.8333333333333335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v>3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v>5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v>2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VLOOKUP(B38,G54:H59,2,0)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3.25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12.458333333333334</v>
      </c>
    </row>
    <row r="45" spans="1:8" ht="30" customHeight="1" x14ac:dyDescent="0.25">
      <c r="A45" s="77"/>
      <c r="B45" s="78"/>
    </row>
    <row r="46" spans="1:8" ht="35.25" customHeight="1" x14ac:dyDescent="0.25">
      <c r="G46" s="60" t="s">
        <v>88</v>
      </c>
      <c r="H46" t="s">
        <v>89</v>
      </c>
    </row>
    <row r="47" spans="1:8" ht="36.75" customHeight="1" x14ac:dyDescent="0.25">
      <c r="G47" s="60" t="s">
        <v>154</v>
      </c>
      <c r="H47">
        <v>0</v>
      </c>
    </row>
    <row r="48" spans="1:8" ht="36.75" customHeight="1" x14ac:dyDescent="0.25">
      <c r="G48" s="60" t="s">
        <v>131</v>
      </c>
      <c r="H48">
        <v>1</v>
      </c>
    </row>
    <row r="49" spans="7:8" ht="30" customHeight="1" x14ac:dyDescent="0.25">
      <c r="G49" s="60" t="s">
        <v>145</v>
      </c>
      <c r="H49">
        <v>2</v>
      </c>
    </row>
    <row r="50" spans="7:8" ht="30" customHeight="1" x14ac:dyDescent="0.25">
      <c r="G50" s="60" t="s">
        <v>146</v>
      </c>
      <c r="H50">
        <v>3</v>
      </c>
    </row>
    <row r="51" spans="7:8" ht="30" customHeight="1" x14ac:dyDescent="0.25">
      <c r="G51" s="60" t="s">
        <v>147</v>
      </c>
      <c r="H51">
        <v>4</v>
      </c>
    </row>
    <row r="52" spans="7:8" ht="30" customHeight="1" x14ac:dyDescent="0.25">
      <c r="G52" s="60" t="s">
        <v>148</v>
      </c>
      <c r="H52">
        <v>5</v>
      </c>
    </row>
    <row r="54" spans="7:8" ht="30" customHeight="1" x14ac:dyDescent="0.25">
      <c r="G54" s="60" t="s">
        <v>88</v>
      </c>
      <c r="H54" t="s">
        <v>89</v>
      </c>
    </row>
    <row r="55" spans="7:8" ht="30" customHeight="1" x14ac:dyDescent="0.25">
      <c r="G55" s="60" t="s">
        <v>149</v>
      </c>
      <c r="H55">
        <v>1</v>
      </c>
    </row>
    <row r="56" spans="7:8" ht="30" customHeight="1" x14ac:dyDescent="0.25">
      <c r="G56" s="60" t="s">
        <v>150</v>
      </c>
      <c r="H56">
        <v>2</v>
      </c>
    </row>
    <row r="57" spans="7:8" ht="30" customHeight="1" x14ac:dyDescent="0.25">
      <c r="G57" s="60" t="s">
        <v>136</v>
      </c>
      <c r="H57">
        <v>3</v>
      </c>
    </row>
    <row r="58" spans="7:8" ht="30" customHeight="1" x14ac:dyDescent="0.25">
      <c r="G58" s="60" t="s">
        <v>151</v>
      </c>
      <c r="H58">
        <v>4</v>
      </c>
    </row>
    <row r="59" spans="7:8" ht="30" customHeight="1" x14ac:dyDescent="0.25">
      <c r="G59" s="60" t="s">
        <v>152</v>
      </c>
      <c r="H59">
        <v>5</v>
      </c>
    </row>
    <row r="60" spans="7:8" ht="30" customHeight="1" x14ac:dyDescent="0.25"/>
    <row r="61" spans="7:8" ht="30" customHeight="1" x14ac:dyDescent="0.25"/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</sheetData>
  <mergeCells count="18">
    <mergeCell ref="A37:B37"/>
    <mergeCell ref="A41:B41"/>
    <mergeCell ref="A43:B43"/>
    <mergeCell ref="A25:B25"/>
    <mergeCell ref="A27:B27"/>
    <mergeCell ref="A28:B28"/>
    <mergeCell ref="A31:B31"/>
    <mergeCell ref="A34:B34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0F00-000000000000}">
      <formula1>$G$54:$G$59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0F00-000001000000}">
      <formula1>$G$46:$G$52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0F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0F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0F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0F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0F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0F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0F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0F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0F00-00000A000000}">
      <formula1>$G$13:$G$15</formula1>
      <formula2>0</formula2>
    </dataValidation>
  </dataValidations>
  <hyperlinks>
    <hyperlink ref="D4" location="'Indice Schede'!A1" display="Torna all'indice" xr:uid="{00000000-0004-0000-0F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H66"/>
  <sheetViews>
    <sheetView topLeftCell="A37" zoomScaleNormal="100" workbookViewId="0">
      <selection activeCell="J33" sqref="J33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Schede'!B24,"non utilizzata")</f>
        <v>15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167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95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v>4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118</v>
      </c>
    </row>
    <row r="17" spans="1:8" ht="30" customHeight="1" x14ac:dyDescent="0.25">
      <c r="A17" s="67" t="s">
        <v>94</v>
      </c>
      <c r="B17" s="68">
        <v>4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129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3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3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VLOOKUP(B35,G46:H52,2,0)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150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VLOOKUP(B38,G54:H59,2,0)</f>
        <v>2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3</v>
      </c>
    </row>
    <row r="45" spans="1:8" ht="30" customHeight="1" x14ac:dyDescent="0.25">
      <c r="A45" s="77"/>
      <c r="B45" s="78"/>
    </row>
    <row r="46" spans="1:8" ht="47.25" customHeight="1" x14ac:dyDescent="0.25">
      <c r="G46" s="60" t="s">
        <v>88</v>
      </c>
      <c r="H46" t="s">
        <v>89</v>
      </c>
    </row>
    <row r="47" spans="1:8" ht="45" customHeight="1" x14ac:dyDescent="0.25">
      <c r="G47" s="60" t="s">
        <v>154</v>
      </c>
      <c r="H47">
        <v>0</v>
      </c>
    </row>
    <row r="48" spans="1:8" ht="30" customHeight="1" x14ac:dyDescent="0.25">
      <c r="G48" s="60" t="s">
        <v>131</v>
      </c>
      <c r="H48">
        <v>1</v>
      </c>
    </row>
    <row r="49" spans="7:8" ht="30" customHeight="1" x14ac:dyDescent="0.25">
      <c r="G49" s="60" t="s">
        <v>145</v>
      </c>
      <c r="H49">
        <v>2</v>
      </c>
    </row>
    <row r="50" spans="7:8" ht="30" customHeight="1" x14ac:dyDescent="0.25">
      <c r="G50" s="60" t="s">
        <v>146</v>
      </c>
      <c r="H50">
        <v>3</v>
      </c>
    </row>
    <row r="51" spans="7:8" ht="30" customHeight="1" x14ac:dyDescent="0.25">
      <c r="G51" s="60" t="s">
        <v>147</v>
      </c>
      <c r="H51">
        <v>4</v>
      </c>
    </row>
    <row r="52" spans="7:8" ht="30" customHeight="1" x14ac:dyDescent="0.25">
      <c r="G52" s="60" t="s">
        <v>148</v>
      </c>
      <c r="H52">
        <v>5</v>
      </c>
    </row>
    <row r="54" spans="7:8" ht="30" customHeight="1" x14ac:dyDescent="0.25">
      <c r="G54" s="60" t="s">
        <v>88</v>
      </c>
      <c r="H54" t="s">
        <v>89</v>
      </c>
    </row>
    <row r="55" spans="7:8" ht="30" customHeight="1" x14ac:dyDescent="0.25">
      <c r="G55" s="60" t="s">
        <v>149</v>
      </c>
      <c r="H55">
        <v>1</v>
      </c>
    </row>
    <row r="56" spans="7:8" ht="30" customHeight="1" x14ac:dyDescent="0.25">
      <c r="G56" s="60" t="s">
        <v>150</v>
      </c>
      <c r="H56">
        <v>2</v>
      </c>
    </row>
    <row r="57" spans="7:8" ht="30" customHeight="1" x14ac:dyDescent="0.25">
      <c r="G57" s="60" t="s">
        <v>136</v>
      </c>
      <c r="H57">
        <v>3</v>
      </c>
    </row>
    <row r="58" spans="7:8" ht="30" customHeight="1" x14ac:dyDescent="0.25">
      <c r="G58" s="60" t="s">
        <v>151</v>
      </c>
      <c r="H58">
        <v>4</v>
      </c>
    </row>
    <row r="59" spans="7:8" ht="30" customHeight="1" x14ac:dyDescent="0.25">
      <c r="G59" s="60" t="s">
        <v>152</v>
      </c>
      <c r="H59">
        <v>5</v>
      </c>
    </row>
    <row r="60" spans="7:8" ht="30" customHeight="1" x14ac:dyDescent="0.25"/>
    <row r="61" spans="7:8" ht="30" customHeight="1" x14ac:dyDescent="0.25"/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</sheetData>
  <mergeCells count="18">
    <mergeCell ref="A37:B37"/>
    <mergeCell ref="A41:B41"/>
    <mergeCell ref="A43:B43"/>
    <mergeCell ref="A25:B25"/>
    <mergeCell ref="A27:B27"/>
    <mergeCell ref="A28:B28"/>
    <mergeCell ref="A31:B31"/>
    <mergeCell ref="A34:B34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Criterio" prompt="Selezionare una delle possibili opzioni dal menu a tendina" sqref="B10" xr:uid="{00000000-0002-0000-1000-000000000000}">
      <formula1>$G$13:$G$15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1000-000001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1000-000002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1000-000003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1000-000004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1000-000005000000}">
      <formula1>$G$31:$G$36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1000-000006000000}">
      <formula1>$H$2:$H$3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1000-000007000000}">
      <formula1>$G$38:$G$43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1000-000008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1000-000009000000}">
      <formula1>$G$46:$G$52</formula1>
      <formula2>0</formula2>
    </dataValidation>
    <dataValidation type="list" allowBlank="1" showInputMessage="1" showErrorMessage="1" promptTitle="Impatto" prompt="Selezionare una delle possibili opzioni dal menu a tendina" sqref="B38" xr:uid="{00000000-0002-0000-1000-00000A000000}">
      <formula1>$G$54:$G$59</formula1>
      <formula2>0</formula2>
    </dataValidation>
  </dataValidations>
  <hyperlinks>
    <hyperlink ref="D4" location="'Indice Schede'!A1" display="Torna all'indice" xr:uid="{00000000-0004-0000-10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H66"/>
  <sheetViews>
    <sheetView topLeftCell="A34" zoomScaleNormal="100" workbookViewId="0">
      <selection activeCell="B45" sqref="B45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Schede'!B25,"non utilizzata")</f>
        <v>16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168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97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4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104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2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116</v>
      </c>
    </row>
    <row r="17" spans="1:8" ht="30" customHeight="1" x14ac:dyDescent="0.25">
      <c r="A17" s="67" t="s">
        <v>94</v>
      </c>
      <c r="B17" s="68">
        <f>VLOOKUP(B16,G22:H25,2,0)</f>
        <v>1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115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2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1.8333333333333333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143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5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VLOOKUP(B35,G46:H52,2,0)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VLOOKUP(B38,G54:H59,2,0)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2.25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4.125</v>
      </c>
    </row>
    <row r="45" spans="1:8" ht="30" customHeight="1" x14ac:dyDescent="0.25">
      <c r="A45" s="77"/>
      <c r="B45" s="78" t="s">
        <v>169</v>
      </c>
    </row>
    <row r="46" spans="1:8" ht="53.25" customHeight="1" x14ac:dyDescent="0.25">
      <c r="G46" s="60" t="s">
        <v>88</v>
      </c>
      <c r="H46" t="s">
        <v>89</v>
      </c>
    </row>
    <row r="47" spans="1:8" ht="54.75" customHeight="1" x14ac:dyDescent="0.25">
      <c r="G47" s="60" t="s">
        <v>154</v>
      </c>
      <c r="H47">
        <v>0</v>
      </c>
    </row>
    <row r="48" spans="1:8" ht="30" customHeight="1" x14ac:dyDescent="0.25">
      <c r="G48" s="60" t="s">
        <v>131</v>
      </c>
      <c r="H48">
        <v>1</v>
      </c>
    </row>
    <row r="49" spans="7:8" ht="30" customHeight="1" x14ac:dyDescent="0.25">
      <c r="G49" s="60" t="s">
        <v>145</v>
      </c>
      <c r="H49">
        <v>2</v>
      </c>
    </row>
    <row r="50" spans="7:8" ht="30" customHeight="1" x14ac:dyDescent="0.25">
      <c r="G50" s="60" t="s">
        <v>146</v>
      </c>
      <c r="H50">
        <v>3</v>
      </c>
    </row>
    <row r="51" spans="7:8" ht="30" customHeight="1" x14ac:dyDescent="0.25">
      <c r="G51" s="60" t="s">
        <v>147</v>
      </c>
      <c r="H51">
        <v>4</v>
      </c>
    </row>
    <row r="52" spans="7:8" ht="30" customHeight="1" x14ac:dyDescent="0.25">
      <c r="G52" s="60" t="s">
        <v>148</v>
      </c>
      <c r="H52">
        <v>5</v>
      </c>
    </row>
    <row r="54" spans="7:8" ht="30" customHeight="1" x14ac:dyDescent="0.25">
      <c r="G54" s="60" t="s">
        <v>88</v>
      </c>
      <c r="H54" t="s">
        <v>89</v>
      </c>
    </row>
    <row r="55" spans="7:8" ht="30" customHeight="1" x14ac:dyDescent="0.25">
      <c r="G55" s="60" t="s">
        <v>149</v>
      </c>
      <c r="H55">
        <v>1</v>
      </c>
    </row>
    <row r="56" spans="7:8" ht="30" customHeight="1" x14ac:dyDescent="0.25">
      <c r="G56" s="60" t="s">
        <v>150</v>
      </c>
      <c r="H56">
        <v>2</v>
      </c>
    </row>
    <row r="57" spans="7:8" ht="30" customHeight="1" x14ac:dyDescent="0.25">
      <c r="G57" s="60" t="s">
        <v>136</v>
      </c>
      <c r="H57">
        <v>3</v>
      </c>
    </row>
    <row r="58" spans="7:8" ht="30" customHeight="1" x14ac:dyDescent="0.25">
      <c r="G58" s="60" t="s">
        <v>151</v>
      </c>
      <c r="H58">
        <v>4</v>
      </c>
    </row>
    <row r="59" spans="7:8" ht="30" customHeight="1" x14ac:dyDescent="0.25">
      <c r="G59" s="60" t="s">
        <v>152</v>
      </c>
      <c r="H59">
        <v>5</v>
      </c>
    </row>
    <row r="60" spans="7:8" ht="30" customHeight="1" x14ac:dyDescent="0.25"/>
    <row r="61" spans="7:8" ht="30" customHeight="1" x14ac:dyDescent="0.25"/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</sheetData>
  <mergeCells count="18">
    <mergeCell ref="A37:B37"/>
    <mergeCell ref="A41:B41"/>
    <mergeCell ref="A43:B43"/>
    <mergeCell ref="A25:B25"/>
    <mergeCell ref="A27:B27"/>
    <mergeCell ref="A28:B28"/>
    <mergeCell ref="A31:B31"/>
    <mergeCell ref="A34:B34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1100-000000000000}">
      <formula1>$G$54:$G$59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1100-000001000000}">
      <formula1>$G$46:$G$52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11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11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11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11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11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11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11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11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1100-00000A000000}">
      <formula1>$G$13:$G$15</formula1>
      <formula2>0</formula2>
    </dataValidation>
  </dataValidations>
  <hyperlinks>
    <hyperlink ref="D4" location="'Indice Schede'!A1" display="Torna all'indice" xr:uid="{00000000-0004-0000-11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H67"/>
  <sheetViews>
    <sheetView zoomScaleNormal="100" workbookViewId="0">
      <selection activeCell="A46" sqref="A46:B46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Schede'!B26,"non utilizzata")</f>
        <v>17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170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93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2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111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116</v>
      </c>
    </row>
    <row r="17" spans="1:8" ht="30" customHeight="1" x14ac:dyDescent="0.25">
      <c r="A17" s="67" t="s">
        <v>94</v>
      </c>
      <c r="B17" s="68">
        <v>3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127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1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2.1666666666666665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VLOOKUP(B35,G47:H53,2,0)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150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VLOOKUP(B38,G55:H60,2,0)</f>
        <v>2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2.1666666666666665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49.5" customHeight="1" x14ac:dyDescent="0.25">
      <c r="G47" s="60" t="s">
        <v>88</v>
      </c>
      <c r="H47" t="s">
        <v>89</v>
      </c>
    </row>
    <row r="48" spans="1:8" ht="46.5" customHeight="1" x14ac:dyDescent="0.25">
      <c r="G48" s="60" t="s">
        <v>154</v>
      </c>
      <c r="H48">
        <v>0</v>
      </c>
    </row>
    <row r="49" spans="7:8" ht="30" customHeight="1" x14ac:dyDescent="0.25">
      <c r="G49" s="60" t="s">
        <v>131</v>
      </c>
      <c r="H49">
        <v>1</v>
      </c>
    </row>
    <row r="50" spans="7:8" ht="30" customHeight="1" x14ac:dyDescent="0.25">
      <c r="G50" s="60" t="s">
        <v>145</v>
      </c>
      <c r="H50">
        <v>2</v>
      </c>
    </row>
    <row r="51" spans="7:8" ht="30" customHeight="1" x14ac:dyDescent="0.25">
      <c r="G51" s="60" t="s">
        <v>146</v>
      </c>
      <c r="H51">
        <v>3</v>
      </c>
    </row>
    <row r="52" spans="7:8" ht="30" customHeight="1" x14ac:dyDescent="0.25">
      <c r="G52" s="60" t="s">
        <v>147</v>
      </c>
      <c r="H52">
        <v>4</v>
      </c>
    </row>
    <row r="53" spans="7:8" ht="30" customHeight="1" x14ac:dyDescent="0.25">
      <c r="G53" s="60" t="s">
        <v>148</v>
      </c>
      <c r="H53">
        <v>5</v>
      </c>
    </row>
    <row r="55" spans="7:8" ht="30" customHeight="1" x14ac:dyDescent="0.25">
      <c r="G55" s="60" t="s">
        <v>88</v>
      </c>
      <c r="H55" t="s">
        <v>89</v>
      </c>
    </row>
    <row r="56" spans="7:8" ht="30" customHeight="1" x14ac:dyDescent="0.25">
      <c r="G56" s="60" t="s">
        <v>149</v>
      </c>
      <c r="H56">
        <v>1</v>
      </c>
    </row>
    <row r="57" spans="7:8" ht="30" customHeight="1" x14ac:dyDescent="0.25">
      <c r="G57" s="60" t="s">
        <v>150</v>
      </c>
      <c r="H57">
        <v>2</v>
      </c>
    </row>
    <row r="58" spans="7:8" ht="30" customHeight="1" x14ac:dyDescent="0.25">
      <c r="G58" s="60" t="s">
        <v>136</v>
      </c>
      <c r="H58">
        <v>3</v>
      </c>
    </row>
    <row r="59" spans="7:8" ht="30" customHeight="1" x14ac:dyDescent="0.25">
      <c r="G59" s="60" t="s">
        <v>151</v>
      </c>
      <c r="H59">
        <v>4</v>
      </c>
    </row>
    <row r="60" spans="7:8" ht="30" customHeight="1" x14ac:dyDescent="0.25">
      <c r="G60" s="60" t="s">
        <v>152</v>
      </c>
      <c r="H60">
        <v>5</v>
      </c>
    </row>
    <row r="61" spans="7:8" ht="30" customHeight="1" x14ac:dyDescent="0.25"/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</sheetData>
  <mergeCells count="19">
    <mergeCell ref="A43:B43"/>
    <mergeCell ref="A46:B46"/>
    <mergeCell ref="A21:B21"/>
    <mergeCell ref="A25:B25"/>
    <mergeCell ref="A27:B27"/>
    <mergeCell ref="A28:B28"/>
    <mergeCell ref="A31:B31"/>
    <mergeCell ref="A37:B37"/>
    <mergeCell ref="A34:B34"/>
    <mergeCell ref="D2:E2"/>
    <mergeCell ref="A3:B3"/>
    <mergeCell ref="A4:B4"/>
    <mergeCell ref="D4:F4"/>
    <mergeCell ref="A41:B41"/>
    <mergeCell ref="A9:B9"/>
    <mergeCell ref="A12:B12"/>
    <mergeCell ref="A15:B15"/>
    <mergeCell ref="A18:B18"/>
    <mergeCell ref="A6:B6"/>
  </mergeCells>
  <phoneticPr fontId="0" type="noConversion"/>
  <dataValidations count="11">
    <dataValidation type="list" allowBlank="1" showInputMessage="1" showErrorMessage="1" promptTitle="Criterio" prompt="Selezionare una delle possibili opzioni dal menu a tendina" sqref="B10" xr:uid="{00000000-0002-0000-1200-000000000000}">
      <formula1>$G$13:$G$15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1200-000001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1200-000002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1200-000003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1200-000004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1200-000005000000}">
      <formula1>$G$31:$G$36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1200-000006000000}">
      <formula1>$H$2:$H$3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1200-000007000000}">
      <formula1>$G$38:$G$43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1200-000008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1200-000009000000}">
      <formula1>$G$47:$G$53</formula1>
      <formula2>0</formula2>
    </dataValidation>
    <dataValidation type="list" allowBlank="1" showInputMessage="1" showErrorMessage="1" promptTitle="Impatto" prompt="Selezionare una delle possibili opzioni dal menu a tendina" sqref="B38" xr:uid="{00000000-0002-0000-1200-00000A000000}">
      <formula1>$G$55:$G$60</formula1>
      <formula2>0</formula2>
    </dataValidation>
  </dataValidations>
  <hyperlinks>
    <hyperlink ref="D4" location="'Indice Schede'!A1" display="Torna all'indice" xr:uid="{00000000-0004-0000-12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19"/>
  <sheetViews>
    <sheetView topLeftCell="A28" zoomScaleNormal="100" workbookViewId="0">
      <selection activeCell="E35" sqref="E35"/>
    </sheetView>
  </sheetViews>
  <sheetFormatPr defaultColWidth="8.7109375" defaultRowHeight="15" x14ac:dyDescent="0.25"/>
  <cols>
    <col min="1" max="1" width="3.28515625" style="3" customWidth="1"/>
    <col min="2" max="2" width="123.42578125" customWidth="1"/>
    <col min="3" max="3" width="16.28515625" style="21" customWidth="1"/>
    <col min="4" max="4" width="18" style="21" customWidth="1"/>
    <col min="5" max="5" width="15" style="21" customWidth="1"/>
    <col min="6" max="6" width="5.85546875" style="23" customWidth="1"/>
    <col min="7" max="7" width="0.85546875" customWidth="1"/>
    <col min="8" max="8" width="18.7109375" customWidth="1"/>
    <col min="9" max="9" width="42.85546875" customWidth="1"/>
    <col min="10" max="10" width="41.7109375" customWidth="1"/>
    <col min="11" max="11" width="44.140625" customWidth="1"/>
    <col min="12" max="12" width="42.5703125" customWidth="1"/>
    <col min="13" max="13" width="70" customWidth="1"/>
    <col min="14" max="14" width="49.85546875" customWidth="1"/>
    <col min="15" max="15" width="71.28515625" customWidth="1"/>
    <col min="16" max="16" width="38.5703125" customWidth="1"/>
    <col min="17" max="17" width="23.42578125" customWidth="1"/>
    <col min="18" max="18" width="24.28515625" customWidth="1"/>
    <col min="19" max="19" width="30.140625" customWidth="1"/>
    <col min="20" max="20" width="46.85546875" customWidth="1"/>
    <col min="21" max="21" width="21" customWidth="1"/>
    <col min="22" max="22" width="30.7109375" customWidth="1"/>
    <col min="23" max="23" width="44.140625" customWidth="1"/>
    <col min="24" max="24" width="31.28515625" customWidth="1"/>
    <col min="25" max="25" width="26.5703125" customWidth="1"/>
    <col min="26" max="26" width="25" customWidth="1"/>
    <col min="27" max="27" width="37.7109375" customWidth="1"/>
    <col min="28" max="28" width="34.5703125" customWidth="1"/>
    <col min="29" max="29" width="24.5703125" customWidth="1"/>
    <col min="30" max="30" width="22.140625" customWidth="1"/>
    <col min="31" max="31" width="44.85546875" customWidth="1"/>
    <col min="32" max="32" width="39.140625" customWidth="1"/>
    <col min="33" max="33" width="73.85546875" customWidth="1"/>
    <col min="34" max="34" width="72" customWidth="1"/>
    <col min="35" max="35" width="53.140625" customWidth="1"/>
    <col min="36" max="36" width="22.140625" customWidth="1"/>
    <col min="37" max="37" width="26.7109375" customWidth="1"/>
    <col min="38" max="38" width="32.140625" customWidth="1"/>
    <col min="39" max="39" width="32.42578125" customWidth="1"/>
    <col min="40" max="40" width="37.5703125" customWidth="1"/>
    <col min="41" max="41" width="36.85546875" customWidth="1"/>
    <col min="42" max="42" width="23.7109375" customWidth="1"/>
    <col min="43" max="43" width="32.140625" customWidth="1"/>
  </cols>
  <sheetData>
    <row r="1" spans="1:8" ht="31.5" customHeight="1" x14ac:dyDescent="0.25">
      <c r="A1" s="120" t="s">
        <v>233</v>
      </c>
      <c r="B1" s="120"/>
      <c r="C1" s="120"/>
      <c r="D1" s="120"/>
      <c r="E1" s="120"/>
      <c r="F1" s="120"/>
    </row>
    <row r="2" spans="1:8" ht="18.75" x14ac:dyDescent="0.25">
      <c r="A2" s="121" t="s">
        <v>231</v>
      </c>
      <c r="B2" s="121"/>
      <c r="C2" s="121"/>
      <c r="D2" s="121"/>
      <c r="E2" s="121"/>
      <c r="F2" s="121"/>
      <c r="H2" s="24" t="s">
        <v>22</v>
      </c>
    </row>
    <row r="3" spans="1:8" ht="10.5" customHeight="1" x14ac:dyDescent="0.25">
      <c r="A3" s="25"/>
      <c r="B3" s="25"/>
      <c r="C3" s="26"/>
      <c r="D3" s="26"/>
      <c r="E3" s="26"/>
      <c r="F3" s="25"/>
      <c r="H3" s="27"/>
    </row>
    <row r="4" spans="1:8" ht="51.75" customHeight="1" x14ac:dyDescent="0.25">
      <c r="A4" s="122" t="s">
        <v>23</v>
      </c>
      <c r="B4" s="122"/>
      <c r="C4" s="122"/>
      <c r="D4" s="122"/>
      <c r="E4" s="122"/>
      <c r="F4" s="122"/>
    </row>
    <row r="5" spans="1:8" ht="7.5" customHeight="1" x14ac:dyDescent="0.25">
      <c r="A5" s="28"/>
      <c r="B5" s="29"/>
      <c r="C5" s="30"/>
      <c r="D5" s="30"/>
      <c r="E5" s="30"/>
      <c r="F5" s="31"/>
    </row>
    <row r="6" spans="1:8" ht="36.75" customHeight="1" x14ac:dyDescent="0.25"/>
    <row r="7" spans="1:8" ht="4.5" customHeight="1" x14ac:dyDescent="0.25">
      <c r="A7" s="32"/>
    </row>
    <row r="8" spans="1:8" ht="12.75" customHeight="1" x14ac:dyDescent="0.25">
      <c r="A8" s="32"/>
    </row>
    <row r="9" spans="1:8" ht="3" customHeight="1" x14ac:dyDescent="0.25">
      <c r="A9" s="33"/>
    </row>
    <row r="10" spans="1:8" x14ac:dyDescent="0.25">
      <c r="A10" s="123" t="s">
        <v>24</v>
      </c>
      <c r="B10" s="123"/>
      <c r="C10" s="123"/>
      <c r="D10" s="123"/>
      <c r="E10" s="123"/>
      <c r="F10" s="123"/>
    </row>
    <row r="11" spans="1:8" ht="15" customHeight="1" x14ac:dyDescent="0.25">
      <c r="A11" s="117" t="s">
        <v>25</v>
      </c>
      <c r="B11" s="117"/>
      <c r="C11" s="117"/>
      <c r="D11" s="117"/>
      <c r="E11" s="117"/>
      <c r="F11" s="117"/>
    </row>
    <row r="12" spans="1:8" ht="30" customHeight="1" x14ac:dyDescent="0.25">
      <c r="A12" s="117" t="s">
        <v>26</v>
      </c>
      <c r="B12" s="117"/>
      <c r="C12" s="117"/>
      <c r="D12" s="117"/>
      <c r="E12" s="117"/>
      <c r="F12" s="117"/>
    </row>
    <row r="13" spans="1:8" ht="20.25" customHeight="1" x14ac:dyDescent="0.25">
      <c r="A13" s="117"/>
      <c r="B13" s="117"/>
      <c r="C13" s="117"/>
      <c r="D13" s="117"/>
      <c r="E13" s="117"/>
      <c r="F13" s="117"/>
    </row>
    <row r="14" spans="1:8" ht="16.5" customHeight="1" x14ac:dyDescent="0.25">
      <c r="A14" s="117" t="s">
        <v>27</v>
      </c>
      <c r="B14" s="117"/>
      <c r="C14" s="117"/>
      <c r="D14" s="117"/>
      <c r="E14" s="117"/>
      <c r="F14" s="117"/>
    </row>
    <row r="15" spans="1:8" ht="23.25" customHeight="1" x14ac:dyDescent="0.25">
      <c r="A15" s="118" t="s">
        <v>232</v>
      </c>
      <c r="B15" s="118"/>
      <c r="C15" s="118"/>
      <c r="D15" s="118"/>
      <c r="E15" s="118"/>
      <c r="F15" s="118"/>
    </row>
    <row r="16" spans="1:8" ht="20.25" customHeight="1" x14ac:dyDescent="0.25">
      <c r="A16" s="119" t="s">
        <v>28</v>
      </c>
      <c r="B16" s="119"/>
      <c r="C16" s="119"/>
      <c r="D16" s="119"/>
      <c r="E16" s="119"/>
      <c r="F16" s="119"/>
    </row>
    <row r="17" spans="1:6" ht="34.5" customHeight="1" x14ac:dyDescent="0.25">
      <c r="A17" s="116" t="s">
        <v>29</v>
      </c>
      <c r="B17" s="116"/>
      <c r="C17" s="116"/>
      <c r="D17" s="116"/>
      <c r="E17" s="116"/>
      <c r="F17" s="116"/>
    </row>
    <row r="18" spans="1:6" ht="18.75" x14ac:dyDescent="0.3">
      <c r="B18" s="34" t="s">
        <v>30</v>
      </c>
      <c r="C18" s="35" t="s">
        <v>31</v>
      </c>
      <c r="D18" s="35" t="s">
        <v>32</v>
      </c>
      <c r="E18" s="35" t="s">
        <v>33</v>
      </c>
    </row>
    <row r="19" spans="1:6" ht="5.25" customHeight="1" thickBot="1" x14ac:dyDescent="0.3">
      <c r="C19" s="1"/>
      <c r="D19" s="1"/>
      <c r="E19" s="1"/>
    </row>
    <row r="20" spans="1:6" x14ac:dyDescent="0.25">
      <c r="B20" s="36" t="s">
        <v>8</v>
      </c>
      <c r="C20" s="37" t="s">
        <v>9</v>
      </c>
      <c r="D20" s="37" t="s">
        <v>10</v>
      </c>
      <c r="E20" s="37" t="s">
        <v>11</v>
      </c>
      <c r="F20" s="38" t="s">
        <v>34</v>
      </c>
    </row>
    <row r="21" spans="1:6" ht="18.75" customHeight="1" x14ac:dyDescent="0.25">
      <c r="B21" s="39" t="s">
        <v>35</v>
      </c>
      <c r="C21" s="40">
        <v>2.6666666666666701</v>
      </c>
      <c r="D21" s="40">
        <v>2</v>
      </c>
      <c r="E21" s="40">
        <v>5.3333333333333304</v>
      </c>
      <c r="F21" s="41"/>
    </row>
    <row r="22" spans="1:6" x14ac:dyDescent="0.25">
      <c r="B22" s="39" t="s">
        <v>77</v>
      </c>
      <c r="C22" s="40">
        <v>2.6666666666666701</v>
      </c>
      <c r="D22" s="40">
        <v>1.75</v>
      </c>
      <c r="E22" s="40">
        <v>4.6666666666666696</v>
      </c>
      <c r="F22" s="41"/>
    </row>
    <row r="23" spans="1:6" x14ac:dyDescent="0.25">
      <c r="B23" s="39" t="s">
        <v>78</v>
      </c>
      <c r="C23" s="40">
        <v>3.5</v>
      </c>
      <c r="D23" s="40">
        <v>1.5</v>
      </c>
      <c r="E23" s="40">
        <v>5.25</v>
      </c>
      <c r="F23" s="41"/>
    </row>
    <row r="24" spans="1:6" x14ac:dyDescent="0.25">
      <c r="B24" s="39" t="s">
        <v>36</v>
      </c>
      <c r="C24" s="40">
        <v>2.8333333333333299</v>
      </c>
      <c r="D24" s="40">
        <v>1.75</v>
      </c>
      <c r="E24" s="40">
        <v>4.9583333333333304</v>
      </c>
      <c r="F24" s="41"/>
    </row>
    <row r="25" spans="1:6" x14ac:dyDescent="0.25">
      <c r="B25" s="39" t="s">
        <v>37</v>
      </c>
      <c r="C25" s="40">
        <v>3</v>
      </c>
      <c r="D25" s="40">
        <v>1.75</v>
      </c>
      <c r="E25" s="40">
        <v>5.25</v>
      </c>
      <c r="F25" s="41"/>
    </row>
    <row r="26" spans="1:6" x14ac:dyDescent="0.25">
      <c r="B26" s="39" t="s">
        <v>38</v>
      </c>
      <c r="C26" s="40">
        <v>2.3333333333333299</v>
      </c>
      <c r="D26" s="40">
        <v>1.25</v>
      </c>
      <c r="E26" s="40">
        <v>2.9166666666666701</v>
      </c>
      <c r="F26" s="41"/>
    </row>
    <row r="27" spans="1:6" x14ac:dyDescent="0.25">
      <c r="B27" s="39" t="s">
        <v>39</v>
      </c>
      <c r="C27" s="40">
        <v>2.8333333333333299</v>
      </c>
      <c r="D27" s="40">
        <v>1.25</v>
      </c>
      <c r="E27" s="40">
        <v>3.5416666666666701</v>
      </c>
      <c r="F27" s="41"/>
    </row>
    <row r="28" spans="1:6" x14ac:dyDescent="0.25">
      <c r="B28" s="39" t="s">
        <v>79</v>
      </c>
      <c r="C28" s="40">
        <v>3.67</v>
      </c>
      <c r="D28" s="40">
        <v>1.75</v>
      </c>
      <c r="E28" s="40">
        <v>6.4166666666666696</v>
      </c>
      <c r="F28" s="41"/>
    </row>
    <row r="29" spans="1:6" x14ac:dyDescent="0.25">
      <c r="B29" s="39" t="s">
        <v>40</v>
      </c>
      <c r="C29" s="40">
        <v>4</v>
      </c>
      <c r="D29" s="40">
        <v>1.75</v>
      </c>
      <c r="E29" s="40">
        <v>7</v>
      </c>
      <c r="F29" s="41"/>
    </row>
    <row r="30" spans="1:6" x14ac:dyDescent="0.25">
      <c r="B30" s="39" t="s">
        <v>41</v>
      </c>
      <c r="C30" s="40">
        <v>4.3333333333333304</v>
      </c>
      <c r="D30" s="40">
        <v>1.75</v>
      </c>
      <c r="E30" s="40">
        <v>7.5833333333333304</v>
      </c>
      <c r="F30" s="41"/>
    </row>
    <row r="31" spans="1:6" x14ac:dyDescent="0.25">
      <c r="B31" s="39" t="s">
        <v>42</v>
      </c>
      <c r="C31" s="40">
        <v>2.1666666666666701</v>
      </c>
      <c r="D31" s="40">
        <v>1</v>
      </c>
      <c r="E31" s="40">
        <v>2.1666666666666701</v>
      </c>
      <c r="F31" s="41"/>
    </row>
    <row r="32" spans="1:6" x14ac:dyDescent="0.25">
      <c r="B32" s="39" t="s">
        <v>43</v>
      </c>
      <c r="C32" s="40">
        <v>3.3333333333333299</v>
      </c>
      <c r="D32" s="40">
        <v>1</v>
      </c>
      <c r="E32" s="40">
        <v>3.3333333333333299</v>
      </c>
      <c r="F32" s="41"/>
    </row>
    <row r="33" spans="2:6" x14ac:dyDescent="0.25">
      <c r="B33" s="39" t="s">
        <v>44</v>
      </c>
      <c r="C33" s="40">
        <v>3.3333333333333299</v>
      </c>
      <c r="D33" s="40">
        <v>1.25</v>
      </c>
      <c r="E33" s="40">
        <v>4.1666666666666696</v>
      </c>
      <c r="F33" s="41"/>
    </row>
    <row r="34" spans="2:6" x14ac:dyDescent="0.25">
      <c r="B34" s="39" t="s">
        <v>45</v>
      </c>
      <c r="C34" s="40">
        <v>3.8333333333333299</v>
      </c>
      <c r="D34" s="40">
        <v>3.25</v>
      </c>
      <c r="E34" s="40">
        <v>12.46</v>
      </c>
      <c r="F34" s="41"/>
    </row>
    <row r="35" spans="2:6" x14ac:dyDescent="0.25">
      <c r="B35" s="39" t="s">
        <v>46</v>
      </c>
      <c r="C35" s="42">
        <v>3</v>
      </c>
      <c r="D35" s="42">
        <v>1</v>
      </c>
      <c r="E35" s="43">
        <v>3</v>
      </c>
      <c r="F35" s="41"/>
    </row>
    <row r="36" spans="2:6" x14ac:dyDescent="0.25">
      <c r="B36" s="39" t="s">
        <v>47</v>
      </c>
      <c r="C36" s="40">
        <v>1.8333333333333299</v>
      </c>
      <c r="D36" s="40">
        <v>2.25</v>
      </c>
      <c r="E36" s="40">
        <v>4.125</v>
      </c>
      <c r="F36" s="41"/>
    </row>
    <row r="37" spans="2:6" x14ac:dyDescent="0.25">
      <c r="B37" s="39" t="s">
        <v>48</v>
      </c>
      <c r="C37" s="40">
        <v>2.1666666666666701</v>
      </c>
      <c r="D37" s="40">
        <v>1</v>
      </c>
      <c r="E37" s="40">
        <v>2.1666666666666701</v>
      </c>
      <c r="F37" s="41"/>
    </row>
    <row r="38" spans="2:6" x14ac:dyDescent="0.25">
      <c r="B38" s="39" t="s">
        <v>49</v>
      </c>
      <c r="C38" s="40">
        <v>2.8333333333333299</v>
      </c>
      <c r="D38" s="40">
        <v>1.25</v>
      </c>
      <c r="E38" s="40">
        <v>3.5416666666666701</v>
      </c>
      <c r="F38" s="41"/>
    </row>
    <row r="39" spans="2:6" x14ac:dyDescent="0.25">
      <c r="B39" s="39" t="s">
        <v>50</v>
      </c>
      <c r="C39" s="40">
        <v>3.3333333333333299</v>
      </c>
      <c r="D39" s="40">
        <v>1.25</v>
      </c>
      <c r="E39" s="40">
        <v>4.1666666666666696</v>
      </c>
      <c r="F39" s="41"/>
    </row>
    <row r="40" spans="2:6" x14ac:dyDescent="0.25">
      <c r="B40" s="39" t="s">
        <v>51</v>
      </c>
      <c r="C40" s="40">
        <v>2.1666666666666701</v>
      </c>
      <c r="D40" s="40">
        <v>1</v>
      </c>
      <c r="E40" s="40">
        <v>2.1666666666666701</v>
      </c>
      <c r="F40" s="41"/>
    </row>
    <row r="41" spans="2:6" x14ac:dyDescent="0.25">
      <c r="B41" s="39" t="s">
        <v>52</v>
      </c>
      <c r="C41" s="42">
        <v>2</v>
      </c>
      <c r="D41" s="42">
        <v>1</v>
      </c>
      <c r="E41" s="43">
        <v>2</v>
      </c>
      <c r="F41" s="41"/>
    </row>
    <row r="42" spans="2:6" x14ac:dyDescent="0.25">
      <c r="B42" s="39" t="s">
        <v>53</v>
      </c>
      <c r="C42" s="42">
        <v>3.5</v>
      </c>
      <c r="D42" s="42">
        <v>1.25</v>
      </c>
      <c r="E42" s="43">
        <v>4.38</v>
      </c>
      <c r="F42" s="41"/>
    </row>
    <row r="43" spans="2:6" x14ac:dyDescent="0.25">
      <c r="B43" s="39" t="s">
        <v>54</v>
      </c>
      <c r="C43" s="40">
        <v>3.5</v>
      </c>
      <c r="D43" s="40">
        <v>1.25</v>
      </c>
      <c r="E43" s="40">
        <v>4.375</v>
      </c>
      <c r="F43" s="41"/>
    </row>
    <row r="44" spans="2:6" x14ac:dyDescent="0.25">
      <c r="B44" s="39" t="s">
        <v>55</v>
      </c>
      <c r="C44" s="40">
        <v>3.5</v>
      </c>
      <c r="D44" s="40">
        <v>1.25</v>
      </c>
      <c r="E44" s="40">
        <v>4.375</v>
      </c>
      <c r="F44" s="41"/>
    </row>
    <row r="45" spans="2:6" x14ac:dyDescent="0.25">
      <c r="B45" s="39" t="s">
        <v>56</v>
      </c>
      <c r="C45" s="40">
        <v>3.5</v>
      </c>
      <c r="D45" s="40">
        <v>1.25</v>
      </c>
      <c r="E45" s="40">
        <v>4.375</v>
      </c>
      <c r="F45" s="41"/>
    </row>
    <row r="46" spans="2:6" x14ac:dyDescent="0.25">
      <c r="B46" s="39" t="s">
        <v>57</v>
      </c>
      <c r="C46" s="40">
        <v>3.5</v>
      </c>
      <c r="D46" s="40">
        <v>1.25</v>
      </c>
      <c r="E46" s="40">
        <v>4.375</v>
      </c>
      <c r="F46" s="41"/>
    </row>
    <row r="47" spans="2:6" x14ac:dyDescent="0.25">
      <c r="B47" s="39" t="s">
        <v>58</v>
      </c>
      <c r="C47" s="40">
        <v>3.6666666666666701</v>
      </c>
      <c r="D47" s="40">
        <v>1.25</v>
      </c>
      <c r="E47" s="40">
        <v>4.5833333333333304</v>
      </c>
      <c r="F47" s="41"/>
    </row>
    <row r="48" spans="2:6" x14ac:dyDescent="0.25">
      <c r="B48" s="39" t="s">
        <v>59</v>
      </c>
      <c r="C48" s="40">
        <v>1.1666666666666701</v>
      </c>
      <c r="D48" s="40">
        <v>0.75</v>
      </c>
      <c r="E48" s="40">
        <v>0.875</v>
      </c>
      <c r="F48" s="41"/>
    </row>
    <row r="49" spans="2:6" x14ac:dyDescent="0.25">
      <c r="B49" s="39" t="s">
        <v>60</v>
      </c>
      <c r="C49" s="40">
        <v>1.1666666666666701</v>
      </c>
      <c r="D49" s="40">
        <v>0.75</v>
      </c>
      <c r="E49" s="40">
        <v>0.875</v>
      </c>
      <c r="F49" s="41"/>
    </row>
    <row r="50" spans="2:6" x14ac:dyDescent="0.25">
      <c r="B50" s="39" t="s">
        <v>61</v>
      </c>
      <c r="C50" s="40">
        <v>2.1666666666666701</v>
      </c>
      <c r="D50" s="40">
        <v>1</v>
      </c>
      <c r="E50" s="40">
        <v>2.1666666666666701</v>
      </c>
      <c r="F50" s="41"/>
    </row>
    <row r="51" spans="2:6" x14ac:dyDescent="0.25">
      <c r="B51" s="39" t="s">
        <v>62</v>
      </c>
      <c r="C51" s="40">
        <v>2.5</v>
      </c>
      <c r="D51" s="40">
        <v>1.25</v>
      </c>
      <c r="E51" s="40">
        <v>3.125</v>
      </c>
      <c r="F51" s="41"/>
    </row>
    <row r="52" spans="2:6" x14ac:dyDescent="0.25">
      <c r="B52" s="39" t="s">
        <v>63</v>
      </c>
      <c r="C52" s="40">
        <v>3</v>
      </c>
      <c r="D52" s="40">
        <v>1.25</v>
      </c>
      <c r="E52" s="40">
        <v>3.75</v>
      </c>
      <c r="F52" s="41"/>
    </row>
    <row r="53" spans="2:6" x14ac:dyDescent="0.25">
      <c r="B53" s="39" t="s">
        <v>64</v>
      </c>
      <c r="C53" s="40">
        <v>2.6666666666666701</v>
      </c>
      <c r="D53" s="40">
        <v>1.25</v>
      </c>
      <c r="E53" s="40">
        <v>3.3333333333333299</v>
      </c>
      <c r="F53" s="41"/>
    </row>
    <row r="54" spans="2:6" x14ac:dyDescent="0.25">
      <c r="B54" s="39" t="s">
        <v>65</v>
      </c>
      <c r="C54" s="40">
        <v>2.5</v>
      </c>
      <c r="D54" s="40">
        <v>1.25</v>
      </c>
      <c r="E54" s="40">
        <v>3.125</v>
      </c>
      <c r="F54" s="41"/>
    </row>
    <row r="55" spans="2:6" x14ac:dyDescent="0.25">
      <c r="B55" s="39" t="s">
        <v>66</v>
      </c>
      <c r="C55" s="40">
        <v>1.3333333333333299</v>
      </c>
      <c r="D55" s="40">
        <v>1.75</v>
      </c>
      <c r="E55" s="40">
        <v>2.3333333333333299</v>
      </c>
      <c r="F55" s="41"/>
    </row>
    <row r="56" spans="2:6" x14ac:dyDescent="0.25">
      <c r="B56" s="39" t="s">
        <v>67</v>
      </c>
      <c r="C56" s="40">
        <v>1.3333333333333299</v>
      </c>
      <c r="D56" s="40">
        <v>1.25</v>
      </c>
      <c r="E56" s="40">
        <v>1.6666666666666701</v>
      </c>
      <c r="F56" s="41"/>
    </row>
    <row r="57" spans="2:6" x14ac:dyDescent="0.25">
      <c r="B57" s="39" t="s">
        <v>68</v>
      </c>
      <c r="C57" s="40">
        <v>3.0833333333333299</v>
      </c>
      <c r="D57" s="40">
        <v>1.75</v>
      </c>
      <c r="E57" s="40">
        <v>5.3958333333333304</v>
      </c>
      <c r="F57" s="41"/>
    </row>
    <row r="58" spans="2:6" x14ac:dyDescent="0.25">
      <c r="B58" s="39" t="s">
        <v>69</v>
      </c>
      <c r="C58" s="40">
        <v>1.8333333333333299</v>
      </c>
      <c r="D58" s="40">
        <v>1.75</v>
      </c>
      <c r="E58" s="40">
        <v>3.2083333333333299</v>
      </c>
      <c r="F58" s="41"/>
    </row>
    <row r="59" spans="2:6" x14ac:dyDescent="0.25">
      <c r="B59" s="39" t="s">
        <v>70</v>
      </c>
      <c r="C59" s="40">
        <v>1.1666666666666701</v>
      </c>
      <c r="D59" s="40">
        <v>0.75</v>
      </c>
      <c r="E59" s="40">
        <v>0.875</v>
      </c>
      <c r="F59" s="41"/>
    </row>
    <row r="60" spans="2:6" x14ac:dyDescent="0.25">
      <c r="B60" s="39" t="s">
        <v>71</v>
      </c>
      <c r="C60" s="40">
        <v>1.75</v>
      </c>
      <c r="D60" s="40">
        <v>0.75</v>
      </c>
      <c r="E60" s="40">
        <v>1.3125</v>
      </c>
      <c r="F60" s="41"/>
    </row>
    <row r="61" spans="2:6" x14ac:dyDescent="0.25">
      <c r="B61" s="39" t="s">
        <v>72</v>
      </c>
      <c r="C61" s="40">
        <v>2.6666666666666701</v>
      </c>
      <c r="D61" s="40">
        <v>0.75</v>
      </c>
      <c r="E61" s="40">
        <v>2</v>
      </c>
      <c r="F61" s="41"/>
    </row>
    <row r="62" spans="2:6" x14ac:dyDescent="0.25">
      <c r="B62" s="39" t="s">
        <v>73</v>
      </c>
      <c r="C62" s="40">
        <v>2.6666666666666701</v>
      </c>
      <c r="D62" s="40">
        <v>1.25</v>
      </c>
      <c r="E62" s="40">
        <v>3.3333333333333299</v>
      </c>
      <c r="F62" s="41"/>
    </row>
    <row r="63" spans="2:6" x14ac:dyDescent="0.25">
      <c r="B63" s="39" t="s">
        <v>74</v>
      </c>
      <c r="C63" s="40">
        <v>1.6666666666666701</v>
      </c>
      <c r="D63" s="40">
        <v>1</v>
      </c>
      <c r="E63" s="40">
        <v>1.6666666666666701</v>
      </c>
      <c r="F63" s="41"/>
    </row>
    <row r="64" spans="2:6" x14ac:dyDescent="0.25">
      <c r="B64" s="39" t="s">
        <v>75</v>
      </c>
      <c r="C64" s="40">
        <v>3</v>
      </c>
      <c r="D64" s="40">
        <v>1.25</v>
      </c>
      <c r="E64" s="40">
        <v>3.75</v>
      </c>
      <c r="F64" s="41"/>
    </row>
    <row r="65" spans="2:6" x14ac:dyDescent="0.25">
      <c r="B65" s="39" t="s">
        <v>76</v>
      </c>
      <c r="C65" s="40">
        <v>3</v>
      </c>
      <c r="D65" s="40">
        <v>1</v>
      </c>
      <c r="E65" s="40">
        <v>3</v>
      </c>
      <c r="F65" s="41"/>
    </row>
    <row r="66" spans="2:6" ht="15.75" thickBot="1" x14ac:dyDescent="0.3">
      <c r="B66" s="39" t="s">
        <v>234</v>
      </c>
      <c r="C66" s="45">
        <v>3</v>
      </c>
      <c r="D66" s="45">
        <v>1.5</v>
      </c>
      <c r="E66" s="46">
        <v>4.5</v>
      </c>
      <c r="F66" s="41"/>
    </row>
    <row r="67" spans="2:6" ht="15.75" thickBot="1" x14ac:dyDescent="0.3">
      <c r="B67" s="44" t="s">
        <v>80</v>
      </c>
      <c r="C67" s="45"/>
      <c r="D67" s="45"/>
      <c r="E67" s="46"/>
      <c r="F67" s="47"/>
    </row>
    <row r="68" spans="2:6" x14ac:dyDescent="0.25">
      <c r="C68"/>
      <c r="D68"/>
      <c r="E68"/>
      <c r="F68"/>
    </row>
    <row r="69" spans="2:6" ht="11.25" customHeight="1" x14ac:dyDescent="0.25">
      <c r="B69" s="112" t="s">
        <v>235</v>
      </c>
      <c r="C69"/>
      <c r="D69"/>
      <c r="E69"/>
      <c r="F69"/>
    </row>
    <row r="70" spans="2:6" ht="18.75" customHeight="1" x14ac:dyDescent="0.25">
      <c r="B70" s="112" t="s">
        <v>236</v>
      </c>
      <c r="C70"/>
      <c r="D70"/>
      <c r="E70"/>
      <c r="F70"/>
    </row>
    <row r="71" spans="2:6" x14ac:dyDescent="0.25">
      <c r="B71" s="112" t="s">
        <v>237</v>
      </c>
      <c r="C71" s="1"/>
      <c r="D71" s="1"/>
      <c r="E71" s="1"/>
    </row>
    <row r="72" spans="2:6" x14ac:dyDescent="0.25">
      <c r="B72" s="112" t="s">
        <v>238</v>
      </c>
      <c r="C72" s="1"/>
      <c r="D72" s="1"/>
      <c r="E72" s="1"/>
    </row>
    <row r="73" spans="2:6" x14ac:dyDescent="0.25">
      <c r="C73" s="1"/>
      <c r="D73" s="1"/>
      <c r="E73" s="1"/>
    </row>
    <row r="74" spans="2:6" x14ac:dyDescent="0.25">
      <c r="C74" s="1"/>
      <c r="D74" s="1"/>
      <c r="E74" s="1"/>
    </row>
    <row r="75" spans="2:6" x14ac:dyDescent="0.25">
      <c r="C75" s="1"/>
      <c r="D75" s="1"/>
      <c r="E75" s="1"/>
    </row>
    <row r="76" spans="2:6" x14ac:dyDescent="0.25">
      <c r="C76" s="1"/>
      <c r="D76" s="1"/>
      <c r="E76" s="1"/>
    </row>
    <row r="77" spans="2:6" x14ac:dyDescent="0.25">
      <c r="C77" s="1"/>
      <c r="D77" s="1"/>
      <c r="E77" s="1"/>
    </row>
    <row r="78" spans="2:6" x14ac:dyDescent="0.25">
      <c r="C78" s="1"/>
      <c r="D78" s="1"/>
      <c r="E78" s="1"/>
    </row>
    <row r="79" spans="2:6" x14ac:dyDescent="0.25">
      <c r="C79" s="1"/>
      <c r="D79" s="1"/>
      <c r="E79" s="1"/>
    </row>
    <row r="80" spans="2:6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</sheetData>
  <mergeCells count="11">
    <mergeCell ref="A11:F11"/>
    <mergeCell ref="A1:F1"/>
    <mergeCell ref="A2:F2"/>
    <mergeCell ref="A4:F4"/>
    <mergeCell ref="A10:F10"/>
    <mergeCell ref="A17:F17"/>
    <mergeCell ref="A12:F12"/>
    <mergeCell ref="A13:F13"/>
    <mergeCell ref="A14:F14"/>
    <mergeCell ref="A15:F15"/>
    <mergeCell ref="A16:F16"/>
  </mergeCells>
  <phoneticPr fontId="0" type="noConversion"/>
  <conditionalFormatting sqref="E19 E21:E71">
    <cfRule type="cellIs" dxfId="2" priority="2" operator="between">
      <formula>17</formula>
      <formula>25</formula>
    </cfRule>
    <cfRule type="cellIs" dxfId="1" priority="3" operator="between">
      <formula>9</formula>
      <formula>16</formula>
    </cfRule>
    <cfRule type="cellIs" dxfId="0" priority="4" operator="between">
      <formula>0.2</formula>
      <formula>8</formula>
    </cfRule>
  </conditionalFormatting>
  <hyperlinks>
    <hyperlink ref="H2" location="'Indice Schede'!A1" display="Torna all'indice" xr:uid="{00000000-0004-0000-0100-000000000000}"/>
  </hyperlinks>
  <pageMargins left="0.7" right="0.7" top="0.75" bottom="0.75" header="0.51180555555555496" footer="0.51180555555555496"/>
  <pageSetup paperSize="8" scale="72" firstPageNumber="0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H66"/>
  <sheetViews>
    <sheetView topLeftCell="A13" zoomScaleNormal="100" workbookViewId="0">
      <selection activeCell="B44" sqref="B44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Schede'!B27,"non utilizzata")</f>
        <v>18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171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97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4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118</v>
      </c>
    </row>
    <row r="17" spans="1:8" ht="30" customHeight="1" x14ac:dyDescent="0.25">
      <c r="A17" s="67" t="s">
        <v>94</v>
      </c>
      <c r="B17" s="68">
        <f>VLOOKUP(B16,G22:H25,2,0)</f>
        <v>3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129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3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2.8333333333333335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VLOOKUP(B35,G46:H52,2,0)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VLOOKUP(B38,G54:H59,2,0)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1.25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3.541666666666667</v>
      </c>
    </row>
    <row r="45" spans="1:8" ht="30" customHeight="1" x14ac:dyDescent="0.25">
      <c r="A45" s="77"/>
      <c r="B45" s="78"/>
    </row>
    <row r="46" spans="1:8" ht="36.75" customHeight="1" x14ac:dyDescent="0.25">
      <c r="G46" s="60" t="s">
        <v>88</v>
      </c>
      <c r="H46" t="s">
        <v>89</v>
      </c>
    </row>
    <row r="47" spans="1:8" ht="73.5" customHeight="1" x14ac:dyDescent="0.25">
      <c r="G47" s="60" t="s">
        <v>154</v>
      </c>
      <c r="H47">
        <v>0</v>
      </c>
    </row>
    <row r="48" spans="1:8" ht="30" customHeight="1" x14ac:dyDescent="0.25">
      <c r="G48" s="60" t="s">
        <v>131</v>
      </c>
      <c r="H48">
        <v>1</v>
      </c>
    </row>
    <row r="49" spans="7:8" ht="30" customHeight="1" x14ac:dyDescent="0.25">
      <c r="G49" s="60" t="s">
        <v>145</v>
      </c>
      <c r="H49">
        <v>2</v>
      </c>
    </row>
    <row r="50" spans="7:8" ht="30" customHeight="1" x14ac:dyDescent="0.25">
      <c r="G50" s="60" t="s">
        <v>146</v>
      </c>
      <c r="H50">
        <v>3</v>
      </c>
    </row>
    <row r="51" spans="7:8" ht="30" customHeight="1" x14ac:dyDescent="0.25">
      <c r="G51" s="60" t="s">
        <v>147</v>
      </c>
      <c r="H51">
        <v>4</v>
      </c>
    </row>
    <row r="52" spans="7:8" ht="30" customHeight="1" x14ac:dyDescent="0.25">
      <c r="G52" s="60" t="s">
        <v>148</v>
      </c>
      <c r="H52">
        <v>5</v>
      </c>
    </row>
    <row r="54" spans="7:8" ht="30" customHeight="1" x14ac:dyDescent="0.25">
      <c r="G54" s="60" t="s">
        <v>88</v>
      </c>
      <c r="H54" t="s">
        <v>89</v>
      </c>
    </row>
    <row r="55" spans="7:8" ht="30" customHeight="1" x14ac:dyDescent="0.25">
      <c r="G55" s="60" t="s">
        <v>149</v>
      </c>
      <c r="H55">
        <v>1</v>
      </c>
    </row>
    <row r="56" spans="7:8" ht="30" customHeight="1" x14ac:dyDescent="0.25">
      <c r="G56" s="60" t="s">
        <v>150</v>
      </c>
      <c r="H56">
        <v>2</v>
      </c>
    </row>
    <row r="57" spans="7:8" ht="30" customHeight="1" x14ac:dyDescent="0.25">
      <c r="G57" s="60" t="s">
        <v>136</v>
      </c>
      <c r="H57">
        <v>3</v>
      </c>
    </row>
    <row r="58" spans="7:8" ht="30" customHeight="1" x14ac:dyDescent="0.25">
      <c r="G58" s="60" t="s">
        <v>151</v>
      </c>
      <c r="H58">
        <v>4</v>
      </c>
    </row>
    <row r="59" spans="7:8" ht="30" customHeight="1" x14ac:dyDescent="0.25">
      <c r="G59" s="60" t="s">
        <v>152</v>
      </c>
      <c r="H59">
        <v>5</v>
      </c>
    </row>
    <row r="60" spans="7:8" ht="30" customHeight="1" x14ac:dyDescent="0.25"/>
    <row r="61" spans="7:8" ht="30" customHeight="1" x14ac:dyDescent="0.25"/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</sheetData>
  <mergeCells count="18">
    <mergeCell ref="A37:B37"/>
    <mergeCell ref="A41:B41"/>
    <mergeCell ref="A43:B43"/>
    <mergeCell ref="A25:B25"/>
    <mergeCell ref="A27:B27"/>
    <mergeCell ref="A28:B28"/>
    <mergeCell ref="A31:B31"/>
    <mergeCell ref="A34:B34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Criterio" prompt="Selezionare una delle possibili opzioni dal menu a tendina" sqref="B10" xr:uid="{00000000-0002-0000-1300-000000000000}">
      <formula1>$G$13:$G$15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1300-000001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1300-000002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1300-000003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1300-000004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1300-000005000000}">
      <formula1>$G$31:$G$36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1300-000006000000}">
      <formula1>$H$2:$H$3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1300-000007000000}">
      <formula1>$G$38:$G$43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1300-000008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38" xr:uid="{00000000-0002-0000-1300-000009000000}">
      <formula1>$G$54:$G$59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1300-00000A000000}">
      <formula1>$G$46:$G$52</formula1>
      <formula2>0</formula2>
    </dataValidation>
  </dataValidations>
  <hyperlinks>
    <hyperlink ref="D4" location="'Indice Schede'!A1" display="Torna all'indice" xr:uid="{00000000-0004-0000-13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H68"/>
  <sheetViews>
    <sheetView tabSelected="1" topLeftCell="A31" zoomScaleNormal="100" workbookViewId="0">
      <selection activeCell="A46" sqref="A46:B46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Schede'!B28,"non utilizzata")</f>
        <v>19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172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95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3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107</v>
      </c>
    </row>
    <row r="17" spans="1:8" ht="30" customHeight="1" x14ac:dyDescent="0.25">
      <c r="A17" s="67" t="s">
        <v>94</v>
      </c>
      <c r="B17" s="68">
        <f>VLOOKUP(B16,G22:H25,2,0)</f>
        <v>5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133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5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3.3333333333333335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1.25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4.166666666666667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66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Criterio" prompt="Selezionare una delle possibili opzioni dal menu a tendina" sqref="B10" xr:uid="{00000000-0002-0000-1400-000000000000}">
      <formula1>$G$13:$G$15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1400-000001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1400-000002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1400-000003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1400-000004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1400-000005000000}">
      <formula1>$G$31:$G$36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1400-000006000000}">
      <formula1>$H$2:$H$3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1400-000007000000}">
      <formula1>$G$38:$G$43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1400-000008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1400-000009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8" xr:uid="{00000000-0002-0000-1400-00000A000000}">
      <formula1>$G$56:$G$61</formula1>
      <formula2>0</formula2>
    </dataValidation>
  </dataValidations>
  <hyperlinks>
    <hyperlink ref="D4" location="'Indice Schede'!A1" display="Torna all'indice" xr:uid="{00000000-0004-0000-14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H68"/>
  <sheetViews>
    <sheetView topLeftCell="A34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Schede'!B29,"non utilizzata")</f>
        <v>20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173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91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1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118</v>
      </c>
    </row>
    <row r="17" spans="1:8" ht="30" customHeight="1" x14ac:dyDescent="0.25">
      <c r="A17" s="67" t="s">
        <v>94</v>
      </c>
      <c r="B17" s="68">
        <f>VLOOKUP(B16,G22:H25,2,0)</f>
        <v>3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115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2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2.1666666666666665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150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2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2.1666666666666665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54.75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1500-000000000000}">
      <formula1>$G$56:$G$61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1500-000001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15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15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15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15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15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15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15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15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1500-00000A000000}">
      <formula1>$G$13:$G$15</formula1>
      <formula2>0</formula2>
    </dataValidation>
  </dataValidations>
  <hyperlinks>
    <hyperlink ref="D4" location="'Indice Schede'!A1" display="Torna all'indice" xr:uid="{00000000-0004-0000-15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H68"/>
  <sheetViews>
    <sheetView topLeftCell="A28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Schede'!B30,"non utilizzata")</f>
        <v>21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174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91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1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118</v>
      </c>
    </row>
    <row r="17" spans="1:8" ht="30" customHeight="1" x14ac:dyDescent="0.25">
      <c r="A17" s="67" t="s">
        <v>94</v>
      </c>
      <c r="B17" s="68">
        <f>VLOOKUP(B16,G22:H25,2,0)</f>
        <v>3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127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1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2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150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2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2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84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Criterio" prompt="Selezionare una delle possibili opzioni dal menu a tendina" sqref="B10" xr:uid="{00000000-0002-0000-1600-000000000000}">
      <formula1>$G$13:$G$15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1600-000001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1600-000002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1600-000003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1600-000004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1600-000005000000}">
      <formula1>$G$31:$G$36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1600-000006000000}">
      <formula1>$H$2:$H$3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1600-000007000000}">
      <formula1>$G$38:$G$43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1600-000008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1600-000009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8" xr:uid="{00000000-0002-0000-1600-00000A000000}">
      <formula1>$G$56:$G$61</formula1>
      <formula2>0</formula2>
    </dataValidation>
  </dataValidations>
  <hyperlinks>
    <hyperlink ref="D4" location="'Indice Schede'!A1" display="Torna all'indice" xr:uid="{00000000-0004-0000-16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H68"/>
  <sheetViews>
    <sheetView topLeftCell="A34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Schede'!B31,"non utilizzata")</f>
        <v>22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175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100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5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118</v>
      </c>
    </row>
    <row r="17" spans="1:8" ht="30" customHeight="1" x14ac:dyDescent="0.25">
      <c r="A17" s="67" t="s">
        <v>94</v>
      </c>
      <c r="B17" s="68">
        <f>VLOOKUP(B16,G22:H25,2,0)</f>
        <v>3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124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5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115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2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3.5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1.25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4.375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67.5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1700-000000000000}">
      <formula1>$G$56:$G$61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1700-000001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17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17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17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17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17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17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17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17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1700-00000A000000}">
      <formula1>$G$13:$G$15</formula1>
      <formula2>0</formula2>
    </dataValidation>
  </dataValidations>
  <hyperlinks>
    <hyperlink ref="D4" location="'Indice Schede'!A1" display="Torna all'indice" xr:uid="{00000000-0004-0000-17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H68"/>
  <sheetViews>
    <sheetView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Schede'!B32,"non utilizzata")</f>
        <v>23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176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100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5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118</v>
      </c>
    </row>
    <row r="17" spans="1:8" ht="30" customHeight="1" x14ac:dyDescent="0.25">
      <c r="A17" s="67" t="s">
        <v>94</v>
      </c>
      <c r="B17" s="68">
        <f>VLOOKUP(B16,G22:H25,2,0)</f>
        <v>3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124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5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115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2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3.5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1.25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4.375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65.25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1800-000000000000}">
      <formula1>$G$56:$G$61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1800-000001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18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18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18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18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18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18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18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18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1800-00000A000000}">
      <formula1>$G$13:$G$15</formula1>
      <formula2>0</formula2>
    </dataValidation>
  </dataValidations>
  <hyperlinks>
    <hyperlink ref="D4" location="'Indice Schede'!A1" display="Torna all'indice" xr:uid="{00000000-0004-0000-18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H68"/>
  <sheetViews>
    <sheetView topLeftCell="A19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Schede'!B33,"non utilizzata")</f>
        <v>24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177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100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5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118</v>
      </c>
    </row>
    <row r="17" spans="1:8" ht="30" customHeight="1" x14ac:dyDescent="0.25">
      <c r="A17" s="67" t="s">
        <v>94</v>
      </c>
      <c r="B17" s="68">
        <f>VLOOKUP(B16,G22:H25,2,0)</f>
        <v>3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124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5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115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2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3.5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1.25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4.375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65.25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1900-000000000000}">
      <formula1>$G$56:$G$61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1900-000001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19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19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19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19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19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19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19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19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1900-00000A000000}">
      <formula1>$G$13:$G$15</formula1>
      <formula2>0</formula2>
    </dataValidation>
  </dataValidations>
  <hyperlinks>
    <hyperlink ref="D4" location="'Indice Schede'!A1" display="Torna all'indice" xr:uid="{00000000-0004-0000-19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H68"/>
  <sheetViews>
    <sheetView topLeftCell="A37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Schede'!B34,"non utilizzata")</f>
        <v>25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178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100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5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118</v>
      </c>
    </row>
    <row r="17" spans="1:8" ht="30" customHeight="1" x14ac:dyDescent="0.25">
      <c r="A17" s="67" t="s">
        <v>94</v>
      </c>
      <c r="B17" s="68">
        <f>VLOOKUP(B16,G22:H25,2,0)</f>
        <v>3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124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5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115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2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3.5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1.25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4.375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61.5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Criterio" prompt="Selezionare una delle possibili opzioni dal menu a tendina" sqref="B10" xr:uid="{00000000-0002-0000-1A00-000000000000}">
      <formula1>$G$13:$G$15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1A00-000001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1A00-000002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1A00-000003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1A00-000004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1A00-000005000000}">
      <formula1>$G$31:$G$36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1A00-000006000000}">
      <formula1>$H$2:$H$3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1A00-000007000000}">
      <formula1>$G$38:$G$43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1A00-000008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1A00-000009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8" xr:uid="{00000000-0002-0000-1A00-00000A000000}">
      <formula1>$G$56:$G$61</formula1>
      <formula2>0</formula2>
    </dataValidation>
  </dataValidations>
  <hyperlinks>
    <hyperlink ref="D4" location="'Indice Schede'!A1" display="Torna all'indice" xr:uid="{00000000-0004-0000-1A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H68"/>
  <sheetViews>
    <sheetView topLeftCell="A34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Schede'!B35,"non utilizzata")</f>
        <v>26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179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100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5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118</v>
      </c>
    </row>
    <row r="17" spans="1:8" ht="30" customHeight="1" x14ac:dyDescent="0.25">
      <c r="A17" s="67" t="s">
        <v>94</v>
      </c>
      <c r="B17" s="68">
        <f>VLOOKUP(B16,G22:H25,2,0)</f>
        <v>3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124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5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115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2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3.5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1.25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4.375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76.5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1B00-000000000000}">
      <formula1>$G$56:$G$61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1B00-000001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1B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1B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1B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1B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1B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1B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1B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1B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1B00-00000A000000}">
      <formula1>$G$13:$G$15</formula1>
      <formula2>0</formula2>
    </dataValidation>
  </dataValidations>
  <hyperlinks>
    <hyperlink ref="D4" location="'Indice Schede'!A1" display="Torna all'indice" xr:uid="{00000000-0004-0000-1B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H68"/>
  <sheetViews>
    <sheetView topLeftCell="A13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Schede'!B36,"non utilizzata")</f>
        <v>27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180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91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1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107</v>
      </c>
    </row>
    <row r="17" spans="1:8" ht="30" customHeight="1" x14ac:dyDescent="0.25">
      <c r="A17" s="67" t="s">
        <v>94</v>
      </c>
      <c r="B17" s="68">
        <f>VLOOKUP(B16,G22:H25,2,0)</f>
        <v>5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124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5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133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5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3.6666666666666665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1.25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4.583333333333333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66.75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Criterio" prompt="Selezionare una delle possibili opzioni dal menu a tendina" sqref="B10" xr:uid="{00000000-0002-0000-1C00-000000000000}">
      <formula1>$G$13:$G$15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1C00-000001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1C00-000002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1C00-000003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1C00-000004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1C00-000005000000}">
      <formula1>$G$31:$G$36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1C00-000006000000}">
      <formula1>$H$2:$H$3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1C00-000007000000}">
      <formula1>$G$38:$G$43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1C00-000008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1C00-000009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8" xr:uid="{00000000-0002-0000-1C00-00000A000000}">
      <formula1>$G$56:$G$61</formula1>
      <formula2>0</formula2>
    </dataValidation>
  </dataValidations>
  <hyperlinks>
    <hyperlink ref="D4" location="'Indice Schede'!A1" display="Torna all'indice" xr:uid="{00000000-0004-0000-1C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64"/>
  <sheetViews>
    <sheetView topLeftCell="A31" zoomScaleNormal="100" workbookViewId="0">
      <selection activeCell="E37" sqref="E3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Schede'!B10,"non utilizzata")</f>
        <v>1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83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93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2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107</v>
      </c>
    </row>
    <row r="17" spans="1:8" ht="30" customHeight="1" x14ac:dyDescent="0.25">
      <c r="A17" s="67" t="s">
        <v>94</v>
      </c>
      <c r="B17" s="68">
        <f>VLOOKUP(B16,G22:H25,2,0)</f>
        <v>5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115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2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2.6666666666666665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123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3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131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VLOOKUP(B35,G45:H50,2,0)</f>
        <v>1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VLOOKUP(B38,G52:H57,2,0)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2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5.333333333333333</v>
      </c>
    </row>
    <row r="45" spans="1:8" ht="30" customHeight="1" x14ac:dyDescent="0.25">
      <c r="G45" s="60" t="s">
        <v>88</v>
      </c>
      <c r="H45" t="s">
        <v>89</v>
      </c>
    </row>
    <row r="46" spans="1:8" ht="66" customHeight="1" x14ac:dyDescent="0.25">
      <c r="A46" s="130"/>
      <c r="B46" s="130"/>
      <c r="G46" s="60" t="s">
        <v>131</v>
      </c>
      <c r="H46">
        <v>1</v>
      </c>
    </row>
    <row r="47" spans="1:8" ht="12" customHeight="1" x14ac:dyDescent="0.25">
      <c r="G47" s="60" t="s">
        <v>145</v>
      </c>
      <c r="H47">
        <v>2</v>
      </c>
    </row>
    <row r="48" spans="1:8" ht="30" customHeight="1" x14ac:dyDescent="0.25">
      <c r="G48" s="60" t="s">
        <v>146</v>
      </c>
      <c r="H48">
        <v>3</v>
      </c>
    </row>
    <row r="49" spans="7:8" ht="30" customHeight="1" x14ac:dyDescent="0.25">
      <c r="G49" s="60" t="s">
        <v>147</v>
      </c>
      <c r="H49">
        <v>4</v>
      </c>
    </row>
    <row r="50" spans="7:8" ht="30" customHeight="1" x14ac:dyDescent="0.25">
      <c r="G50" s="60" t="s">
        <v>148</v>
      </c>
      <c r="H50">
        <v>5</v>
      </c>
    </row>
    <row r="52" spans="7:8" ht="30" customHeight="1" x14ac:dyDescent="0.25">
      <c r="G52" s="60" t="s">
        <v>88</v>
      </c>
      <c r="H52" t="s">
        <v>89</v>
      </c>
    </row>
    <row r="53" spans="7:8" ht="30" customHeight="1" x14ac:dyDescent="0.25">
      <c r="G53" s="60" t="s">
        <v>149</v>
      </c>
      <c r="H53">
        <v>1</v>
      </c>
    </row>
    <row r="54" spans="7:8" ht="30" customHeight="1" x14ac:dyDescent="0.25">
      <c r="G54" s="60" t="s">
        <v>150</v>
      </c>
      <c r="H54">
        <v>2</v>
      </c>
    </row>
    <row r="55" spans="7:8" ht="30" customHeight="1" x14ac:dyDescent="0.25">
      <c r="G55" s="60" t="s">
        <v>136</v>
      </c>
      <c r="H55">
        <v>3</v>
      </c>
    </row>
    <row r="56" spans="7:8" ht="30" customHeight="1" x14ac:dyDescent="0.25">
      <c r="G56" s="60" t="s">
        <v>151</v>
      </c>
      <c r="H56">
        <v>4</v>
      </c>
    </row>
    <row r="57" spans="7:8" ht="30" customHeight="1" x14ac:dyDescent="0.25">
      <c r="G57" s="60" t="s">
        <v>152</v>
      </c>
      <c r="H57">
        <v>5</v>
      </c>
    </row>
    <row r="58" spans="7:8" ht="30" customHeight="1" x14ac:dyDescent="0.25"/>
    <row r="59" spans="7:8" ht="30" customHeight="1" x14ac:dyDescent="0.25"/>
    <row r="60" spans="7:8" ht="30" customHeight="1" x14ac:dyDescent="0.25"/>
    <row r="61" spans="7:8" ht="30" customHeight="1" x14ac:dyDescent="0.25"/>
    <row r="62" spans="7:8" ht="30" customHeight="1" x14ac:dyDescent="0.25"/>
    <row r="63" spans="7:8" ht="30" customHeight="1" x14ac:dyDescent="0.25"/>
    <row r="64" spans="7:8" ht="30" customHeight="1" x14ac:dyDescent="0.25"/>
  </sheetData>
  <mergeCells count="19">
    <mergeCell ref="A43:B43"/>
    <mergeCell ref="A46:B46"/>
    <mergeCell ref="A21:B21"/>
    <mergeCell ref="A25:B25"/>
    <mergeCell ref="A27:B27"/>
    <mergeCell ref="A28:B28"/>
    <mergeCell ref="A31:B31"/>
    <mergeCell ref="A37:B37"/>
    <mergeCell ref="A34:B34"/>
    <mergeCell ref="D2:E2"/>
    <mergeCell ref="A3:B3"/>
    <mergeCell ref="A4:B4"/>
    <mergeCell ref="D4:F4"/>
    <mergeCell ref="A41:B41"/>
    <mergeCell ref="A9:B9"/>
    <mergeCell ref="A12:B12"/>
    <mergeCell ref="A15:B15"/>
    <mergeCell ref="A18:B18"/>
    <mergeCell ref="A6:B6"/>
  </mergeCells>
  <phoneticPr fontId="0" type="noConversion"/>
  <dataValidations count="11">
    <dataValidation type="list" allowBlank="1" showInputMessage="1" showErrorMessage="1" promptTitle="Criterio" prompt="Selezionare una delle possibili opzioni dal menu a tendina" sqref="B10" xr:uid="{00000000-0002-0000-0200-000000000000}">
      <formula1>$G$13:$G$15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0200-000001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0200-000002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0200-000003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0200-000004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0200-000005000000}">
      <formula1>$G$31:$G$36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0200-000006000000}">
      <formula1>$H$2:$H$3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0200-000007000000}">
      <formula1>$G$38:$G$43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0200-000008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38" xr:uid="{00000000-0002-0000-0200-000009000000}">
      <formula1>$G$52:$G$57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0200-00000A000000}">
      <formula1>$G$45:$G$50</formula1>
      <formula2>0</formula2>
    </dataValidation>
  </dataValidations>
  <hyperlinks>
    <hyperlink ref="D4" location="'Indice Schede'!A1" display="Torna all'indice" xr:uid="{00000000-0004-0000-02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68"/>
  <sheetViews>
    <sheetView topLeftCell="A28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Schede'!B37,"non utilizzata")</f>
        <v>28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181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91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1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104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2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116</v>
      </c>
    </row>
    <row r="17" spans="1:8" ht="30" customHeight="1" x14ac:dyDescent="0.25">
      <c r="A17" s="67" t="s">
        <v>94</v>
      </c>
      <c r="B17" s="68">
        <f>VLOOKUP(B16,G22:H25,2,0)</f>
        <v>1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127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1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1.1666666666666667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149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1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0.75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0.875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30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1D00-000000000000}">
      <formula1>$G$56:$G$61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1D00-000001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1D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1D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1D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1D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1D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1D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1D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1D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1D00-00000A000000}">
      <formula1>$G$13:$G$15</formula1>
      <formula2>0</formula2>
    </dataValidation>
  </dataValidations>
  <hyperlinks>
    <hyperlink ref="D4" location="'Indice Schede'!A1" display="Torna all'indice" xr:uid="{00000000-0004-0000-1D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68"/>
  <sheetViews>
    <sheetView topLeftCell="A4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Schede'!B38,"non utilizzata")</f>
        <v>29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182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91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1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104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2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116</v>
      </c>
    </row>
    <row r="17" spans="1:8" ht="30" customHeight="1" x14ac:dyDescent="0.25">
      <c r="A17" s="67" t="s">
        <v>94</v>
      </c>
      <c r="B17" s="68">
        <f>VLOOKUP(B16,G22:H25,2,0)</f>
        <v>1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127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1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1.1666666666666667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149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1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0.75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0.875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30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1E00-000000000000}">
      <formula1>$G$56:$G$61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1E00-000001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1E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1E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1E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1E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1E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1E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1E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1E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1E00-00000A000000}">
      <formula1>$G$13:$G$15</formula1>
      <formula2>0</formula2>
    </dataValidation>
  </dataValidations>
  <hyperlinks>
    <hyperlink ref="D4" location="'Indice Schede'!A1" display="Torna all'indice" xr:uid="{00000000-0004-0000-1E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H68"/>
  <sheetViews>
    <sheetView topLeftCell="A40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Schede'!B39,"non utilizzata")</f>
        <v>30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183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93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2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118</v>
      </c>
    </row>
    <row r="17" spans="1:8" ht="30" customHeight="1" x14ac:dyDescent="0.25">
      <c r="A17" s="67" t="s">
        <v>94</v>
      </c>
      <c r="B17" s="68">
        <f>VLOOKUP(B16,G22:H25,2,0)</f>
        <v>3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127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1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2.1666666666666665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150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2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2.1666666666666665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62.25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1F00-000000000000}">
      <formula1>$G$56:$G$61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1F00-000001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1F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1F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1F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1F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1F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1F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1F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1F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1F00-00000A000000}">
      <formula1>$G$13:$G$15</formula1>
      <formula2>0</formula2>
    </dataValidation>
  </dataValidations>
  <hyperlinks>
    <hyperlink ref="D4" location="'Indice Schede'!A1" display="Torna all'indice" xr:uid="{00000000-0004-0000-1F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H68"/>
  <sheetViews>
    <sheetView topLeftCell="A31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Schede'!B40,"non utilizzata")</f>
        <v>31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184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93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2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107</v>
      </c>
    </row>
    <row r="17" spans="1:8" ht="30" customHeight="1" x14ac:dyDescent="0.25">
      <c r="A17" s="67" t="s">
        <v>94</v>
      </c>
      <c r="B17" s="68">
        <f>VLOOKUP(B16,G22:H25,2,0)</f>
        <v>5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127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1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2.5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1.25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3.125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37.5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2000-000000000000}">
      <formula1>$G$56:$G$61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2000-000001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20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20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20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20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20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20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20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20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2000-00000A000000}">
      <formula1>$G$13:$G$15</formula1>
      <formula2>0</formula2>
    </dataValidation>
  </dataValidations>
  <hyperlinks>
    <hyperlink ref="D4" location="'Indice Schede'!A1" display="Torna all'indice" xr:uid="{00000000-0004-0000-20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H68"/>
  <sheetViews>
    <sheetView topLeftCell="A31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Schede'!B41,"non utilizzata")</f>
        <v>32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185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97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4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107</v>
      </c>
    </row>
    <row r="17" spans="1:8" ht="30" customHeight="1" x14ac:dyDescent="0.25">
      <c r="A17" s="67" t="s">
        <v>94</v>
      </c>
      <c r="B17" s="68">
        <f>VLOOKUP(B16,G22:H25,2,0)</f>
        <v>5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115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2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3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1.25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3.75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51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2100-000000000000}">
      <formula1>$G$56:$G$61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2100-000001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21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21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21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21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21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21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21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21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2100-00000A000000}">
      <formula1>$G$13:$G$15</formula1>
      <formula2>0</formula2>
    </dataValidation>
  </dataValidations>
  <hyperlinks>
    <hyperlink ref="D4" location="'Indice Schede'!A1" display="Torna all'indice" xr:uid="{00000000-0004-0000-21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H68"/>
  <sheetViews>
    <sheetView topLeftCell="A31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Schede'!B42,"non utilizzata")</f>
        <v>33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186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97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4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118</v>
      </c>
    </row>
    <row r="17" spans="1:8" ht="30" customHeight="1" x14ac:dyDescent="0.25">
      <c r="A17" s="67" t="s">
        <v>94</v>
      </c>
      <c r="B17" s="68">
        <f>VLOOKUP(B16,G22:H25,2,0)</f>
        <v>3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115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2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2.6666666666666665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1.25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3.333333333333333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47.25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Criterio" prompt="Selezionare una delle possibili opzioni dal menu a tendina" sqref="B10" xr:uid="{00000000-0002-0000-2200-000000000000}">
      <formula1>$G$13:$G$15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2200-000001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2200-000002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2200-000003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2200-000004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2200-000005000000}">
      <formula1>$G$31:$G$36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2200-000006000000}">
      <formula1>$H$2:$H$3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2200-000007000000}">
      <formula1>$G$38:$G$43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2200-000008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2200-000009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8" xr:uid="{00000000-0002-0000-2200-00000A000000}">
      <formula1>$G$56:$G$61</formula1>
      <formula2>0</formula2>
    </dataValidation>
  </dataValidations>
  <hyperlinks>
    <hyperlink ref="D4" location="'Indice Schede'!A1" display="Torna all'indice" xr:uid="{00000000-0004-0000-22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H68"/>
  <sheetViews>
    <sheetView topLeftCell="A10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Schede'!B43,"non utilizzata")</f>
        <v>34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187</v>
      </c>
      <c r="B3" s="125"/>
      <c r="F3" s="79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93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2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107</v>
      </c>
    </row>
    <row r="17" spans="1:8" ht="30" customHeight="1" x14ac:dyDescent="0.25">
      <c r="A17" s="67" t="s">
        <v>94</v>
      </c>
      <c r="B17" s="68">
        <f>VLOOKUP(B16,G22:H25,2,0)</f>
        <v>5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127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1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2.5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1.25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3.125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33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2300-000000000000}">
      <formula1>$G$56:$G$61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2300-000001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23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23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23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23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23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23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23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23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2300-00000A000000}">
      <formula1>$G$13:$G$15</formula1>
      <formula2>0</formula2>
    </dataValidation>
  </dataValidations>
  <hyperlinks>
    <hyperlink ref="D4" location="'Indice Schede'!A1" display="Torna all'indice" xr:uid="{00000000-0004-0000-23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H68"/>
  <sheetViews>
    <sheetView topLeftCell="A25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Schede'!B44,"non utilizzata")</f>
        <v>35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188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93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2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104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2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116</v>
      </c>
    </row>
    <row r="17" spans="1:8" ht="30" customHeight="1" x14ac:dyDescent="0.25">
      <c r="A17" s="67" t="s">
        <v>94</v>
      </c>
      <c r="B17" s="68">
        <f>VLOOKUP(B16,G22:H25,2,0)</f>
        <v>1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127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1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1.3333333333333333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152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5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1.75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2.333333333333333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30" customHeight="1" x14ac:dyDescent="0.25">
      <c r="A47" s="131"/>
      <c r="B47" s="131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Criterio" prompt="Selezionare una delle possibili opzioni dal menu a tendina" sqref="B10" xr:uid="{00000000-0002-0000-2400-000000000000}">
      <formula1>$G$13:$G$15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2400-000001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2400-000002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2400-000003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2400-000004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2400-000005000000}">
      <formula1>$G$31:$G$36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2400-000006000000}">
      <formula1>$H$2:$H$3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2400-000007000000}">
      <formula1>$G$38:$G$43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2400-000008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2400-000009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8" xr:uid="{00000000-0002-0000-2400-00000A000000}">
      <formula1>$G$56:$G$61</formula1>
      <formula2>0</formula2>
    </dataValidation>
  </dataValidations>
  <hyperlinks>
    <hyperlink ref="D4" location="'Indice Schede'!A1" display="Torna all'indice" xr:uid="{00000000-0004-0000-24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H68"/>
  <sheetViews>
    <sheetView topLeftCell="A28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Schede'!B45,"non utilizzata")</f>
        <v>36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189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93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2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104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2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116</v>
      </c>
    </row>
    <row r="17" spans="1:8" ht="30" customHeight="1" x14ac:dyDescent="0.25">
      <c r="A17" s="67" t="s">
        <v>94</v>
      </c>
      <c r="B17" s="68">
        <f>VLOOKUP(B16,G22:H25,2,0)</f>
        <v>1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127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1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1.3333333333333333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1.25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1.6666666666666665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30" customHeight="1" x14ac:dyDescent="0.25">
      <c r="A47" s="131"/>
      <c r="B47" s="131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Criterio" prompt="Selezionare una delle possibili opzioni dal menu a tendina" sqref="B10" xr:uid="{00000000-0002-0000-2500-000000000000}">
      <formula1>$G$13:$G$15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2500-000001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2500-000002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2500-000003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2500-000004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2500-000005000000}">
      <formula1>$G$31:$G$36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2500-000006000000}">
      <formula1>$H$2:$H$3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2500-000007000000}">
      <formula1>$G$38:$G$43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2500-000008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2500-000009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8" xr:uid="{00000000-0002-0000-2500-00000A000000}">
      <formula1>$G$56:$G$61</formula1>
      <formula2>0</formula2>
    </dataValidation>
  </dataValidations>
  <hyperlinks>
    <hyperlink ref="D4" location="'Indice Schede'!A1" display="Torna all'indice" xr:uid="{00000000-0004-0000-25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H68"/>
  <sheetViews>
    <sheetView topLeftCell="A40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Schede'!B46,"non utilizzata")</f>
        <v>37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190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95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3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111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v>1.5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107</v>
      </c>
    </row>
    <row r="17" spans="1:8" ht="30" customHeight="1" x14ac:dyDescent="0.25">
      <c r="A17" s="67" t="s">
        <v>94</v>
      </c>
      <c r="B17" s="68">
        <f>VLOOKUP(B16,G22:H25,2,0)</f>
        <v>5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129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3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3.0833333333333335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152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5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1.75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5.3958333333333339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80.25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Criterio" prompt="Selezionare una delle possibili opzioni dal menu a tendina" sqref="B10" xr:uid="{00000000-0002-0000-2600-000000000000}">
      <formula1>$G$13:$G$15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2600-000001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2600-000002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2600-000003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2600-000004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2600-000005000000}">
      <formula1>$G$31:$G$36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2600-000006000000}">
      <formula1>$H$2:$H$3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2600-000007000000}">
      <formula1>$G$38:$G$43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2600-000008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2600-000009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8" xr:uid="{00000000-0002-0000-2600-00000A000000}">
      <formula1>$G$56:$G$61</formula1>
      <formula2>0</formula2>
    </dataValidation>
  </dataValidations>
  <hyperlinks>
    <hyperlink ref="D4" location="'Indice Schede'!A1" display="Torna all'indice" xr:uid="{00000000-0004-0000-26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67"/>
  <sheetViews>
    <sheetView topLeftCell="A37" zoomScaleNormal="100" workbookViewId="0">
      <selection activeCell="B29" sqref="B29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Schede'!B11,"non utilizzata")</f>
        <v>2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153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93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2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107</v>
      </c>
    </row>
    <row r="17" spans="1:8" ht="30" customHeight="1" x14ac:dyDescent="0.25">
      <c r="A17" s="67" t="s">
        <v>94</v>
      </c>
      <c r="B17" s="68">
        <f>VLOOKUP(B16,G22:H25,2,0)</f>
        <v>5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115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2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2.6666666666666665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123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3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VLOOKUP(B35,G47:H53,2,0)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VLOOKUP(B38,G55:H60,2,0)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1.75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4.6666666666666661</v>
      </c>
    </row>
    <row r="45" spans="1:8" ht="30" customHeight="1" x14ac:dyDescent="0.25">
      <c r="A45" s="77"/>
      <c r="B45" s="78"/>
    </row>
    <row r="46" spans="1:8" ht="61.5" customHeight="1" x14ac:dyDescent="0.25">
      <c r="A46" s="130"/>
      <c r="B46" s="130"/>
    </row>
    <row r="47" spans="1:8" ht="12.75" customHeight="1" x14ac:dyDescent="0.25">
      <c r="G47" s="60" t="s">
        <v>88</v>
      </c>
      <c r="H47" t="s">
        <v>89</v>
      </c>
    </row>
    <row r="48" spans="1:8" ht="7.5" customHeight="1" x14ac:dyDescent="0.25">
      <c r="G48" s="60" t="s">
        <v>154</v>
      </c>
      <c r="H48">
        <v>0</v>
      </c>
    </row>
    <row r="49" spans="7:8" ht="30" customHeight="1" x14ac:dyDescent="0.25">
      <c r="G49" s="60" t="s">
        <v>131</v>
      </c>
      <c r="H49">
        <v>1</v>
      </c>
    </row>
    <row r="50" spans="7:8" ht="30" customHeight="1" x14ac:dyDescent="0.25">
      <c r="G50" s="60" t="s">
        <v>145</v>
      </c>
      <c r="H50">
        <v>2</v>
      </c>
    </row>
    <row r="51" spans="7:8" ht="30" customHeight="1" x14ac:dyDescent="0.25">
      <c r="G51" s="60" t="s">
        <v>146</v>
      </c>
      <c r="H51">
        <v>3</v>
      </c>
    </row>
    <row r="52" spans="7:8" ht="30" customHeight="1" x14ac:dyDescent="0.25">
      <c r="G52" s="60" t="s">
        <v>147</v>
      </c>
      <c r="H52">
        <v>4</v>
      </c>
    </row>
    <row r="53" spans="7:8" ht="30" customHeight="1" x14ac:dyDescent="0.25">
      <c r="G53" s="60" t="s">
        <v>148</v>
      </c>
      <c r="H53">
        <v>5</v>
      </c>
    </row>
    <row r="55" spans="7:8" ht="30" customHeight="1" x14ac:dyDescent="0.25">
      <c r="G55" s="60" t="s">
        <v>88</v>
      </c>
      <c r="H55" t="s">
        <v>89</v>
      </c>
    </row>
    <row r="56" spans="7:8" ht="30" customHeight="1" x14ac:dyDescent="0.25">
      <c r="G56" s="60" t="s">
        <v>149</v>
      </c>
      <c r="H56">
        <v>1</v>
      </c>
    </row>
    <row r="57" spans="7:8" ht="30" customHeight="1" x14ac:dyDescent="0.25">
      <c r="G57" s="60" t="s">
        <v>150</v>
      </c>
      <c r="H57">
        <v>2</v>
      </c>
    </row>
    <row r="58" spans="7:8" ht="30" customHeight="1" x14ac:dyDescent="0.25">
      <c r="G58" s="60" t="s">
        <v>136</v>
      </c>
      <c r="H58">
        <v>3</v>
      </c>
    </row>
    <row r="59" spans="7:8" ht="30" customHeight="1" x14ac:dyDescent="0.25">
      <c r="G59" s="60" t="s">
        <v>151</v>
      </c>
      <c r="H59">
        <v>4</v>
      </c>
    </row>
    <row r="60" spans="7:8" ht="30" customHeight="1" x14ac:dyDescent="0.25">
      <c r="G60" s="60" t="s">
        <v>152</v>
      </c>
      <c r="H60">
        <v>5</v>
      </c>
    </row>
    <row r="61" spans="7:8" ht="30" customHeight="1" x14ac:dyDescent="0.25"/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</sheetData>
  <mergeCells count="19">
    <mergeCell ref="A43:B43"/>
    <mergeCell ref="A46:B46"/>
    <mergeCell ref="A21:B21"/>
    <mergeCell ref="A25:B25"/>
    <mergeCell ref="A27:B27"/>
    <mergeCell ref="A28:B28"/>
    <mergeCell ref="A31:B31"/>
    <mergeCell ref="A37:B37"/>
    <mergeCell ref="A34:B34"/>
    <mergeCell ref="D2:E2"/>
    <mergeCell ref="A3:B3"/>
    <mergeCell ref="A4:B4"/>
    <mergeCell ref="D4:F4"/>
    <mergeCell ref="A41:B41"/>
    <mergeCell ref="A9:B9"/>
    <mergeCell ref="A12:B12"/>
    <mergeCell ref="A15:B15"/>
    <mergeCell ref="A18:B18"/>
    <mergeCell ref="A6:B6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0300-000000000000}">
      <formula1>$G$55:$G$60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0300-000001000000}">
      <formula1>$G$47:$G$53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03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03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03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03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03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03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03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03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0300-00000A000000}">
      <formula1>$G$13:$G$15</formula1>
      <formula2>0</formula2>
    </dataValidation>
  </dataValidations>
  <hyperlinks>
    <hyperlink ref="D4" location="'Indice Schede'!A1" display="Torna all'indice" xr:uid="{00000000-0004-0000-03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H68"/>
  <sheetViews>
    <sheetView topLeftCell="A34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Schede'!B47,"non utilizzata")</f>
        <v>38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191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97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4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104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2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116</v>
      </c>
    </row>
    <row r="17" spans="1:8" ht="30" customHeight="1" x14ac:dyDescent="0.25">
      <c r="A17" s="67" t="s">
        <v>94</v>
      </c>
      <c r="B17" s="68">
        <f>VLOOKUP(B16,G22:H25,2,0)</f>
        <v>1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115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2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1.8333333333333333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152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5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1.75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3.208333333333333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56.25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2700-000000000000}">
      <formula1>$G$56:$G$61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2700-000001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27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27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27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27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27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27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27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27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2700-00000A000000}">
      <formula1>$G$13:$G$15</formula1>
      <formula2>0</formula2>
    </dataValidation>
  </dataValidations>
  <hyperlinks>
    <hyperlink ref="D4" location="'Indice Schede'!A1" display="Torna all'indice" xr:uid="{00000000-0004-0000-27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H68"/>
  <sheetViews>
    <sheetView topLeftCell="A34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Schede'!B48,"non utilizzata")</f>
        <v>39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192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91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1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104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2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116</v>
      </c>
    </row>
    <row r="17" spans="1:8" ht="30" customHeight="1" x14ac:dyDescent="0.25">
      <c r="A17" s="67" t="s">
        <v>94</v>
      </c>
      <c r="B17" s="68">
        <f>VLOOKUP(B16,G22:H25,2,0)</f>
        <v>1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127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1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1.1666666666666667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149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1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0.75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0.875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34.5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Criterio" prompt="Selezionare una delle possibili opzioni dal menu a tendina" sqref="B10" xr:uid="{00000000-0002-0000-2800-000000000000}">
      <formula1>$G$13:$G$15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2800-000001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2800-000002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2800-000003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2800-000004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2800-000005000000}">
      <formula1>$G$31:$G$36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2800-000006000000}">
      <formula1>$H$2:$H$3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2800-000007000000}">
      <formula1>$G$38:$G$43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2800-000008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2800-000009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8" xr:uid="{00000000-0002-0000-2800-00000A000000}">
      <formula1>$G$56:$G$61</formula1>
      <formula2>0</formula2>
    </dataValidation>
  </dataValidations>
  <hyperlinks>
    <hyperlink ref="D4" location="'Indice Schede'!A1" display="Torna all'indice" xr:uid="{00000000-0004-0000-28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H68"/>
  <sheetViews>
    <sheetView topLeftCell="A31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Schede'!B49,"non utilizzata")</f>
        <v>40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193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91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1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111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v>1.5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116</v>
      </c>
    </row>
    <row r="17" spans="1:8" ht="30" customHeight="1" x14ac:dyDescent="0.25">
      <c r="A17" s="67" t="s">
        <v>94</v>
      </c>
      <c r="B17" s="68">
        <f>VLOOKUP(B16,G22:H25,2,0)</f>
        <v>1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127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1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1.75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149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1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0.75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1.3125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81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2900-000000000000}">
      <formula1>$G$56:$G$61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2900-000001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29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29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29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29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29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29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29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29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2900-00000A000000}">
      <formula1>$G$13:$G$15</formula1>
      <formula2>0</formula2>
    </dataValidation>
  </dataValidations>
  <hyperlinks>
    <hyperlink ref="D4" location="'Indice Schede'!A1" display="Torna all'indice" xr:uid="{00000000-0004-0000-29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H68"/>
  <sheetViews>
    <sheetView topLeftCell="A25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Schede'!B50,"non utilizzata")</f>
        <v>41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194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93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2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107</v>
      </c>
    </row>
    <row r="17" spans="1:8" ht="30" customHeight="1" x14ac:dyDescent="0.25">
      <c r="A17" s="67" t="s">
        <v>94</v>
      </c>
      <c r="B17" s="68">
        <f>VLOOKUP(B16,G22:H25,2,0)</f>
        <v>5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115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2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2.6666666666666665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149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1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0.75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2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32.25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2A00-000000000000}">
      <formula1>$G$56:$G$61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2A00-000001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2A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2A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2A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2A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2A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2A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2A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2A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2A00-00000A000000}">
      <formula1>$G$13:$G$15</formula1>
      <formula2>0</formula2>
    </dataValidation>
  </dataValidations>
  <hyperlinks>
    <hyperlink ref="D4" location="'Indice Schede'!A1" display="Torna all'indice" xr:uid="{00000000-0004-0000-2A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H68"/>
  <sheetViews>
    <sheetView topLeftCell="A25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8">
        <f>IF(F2="SI",'Indice Schede'!B51,"non utilizzata")</f>
        <v>42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195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97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4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118</v>
      </c>
    </row>
    <row r="17" spans="1:8" ht="30" customHeight="1" x14ac:dyDescent="0.25">
      <c r="A17" s="67" t="s">
        <v>94</v>
      </c>
      <c r="B17" s="68">
        <f>VLOOKUP(B16,G22:H25,2,0)</f>
        <v>3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115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2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2.6666666666666665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1.25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3.333333333333333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69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4">
    <dataValidation type="list" allowBlank="1" showInputMessage="1" showErrorMessage="1" promptTitle="Impatto" prompt="Selezionare una delle possibili opzioni dal menu a tendina" sqref="B38" xr:uid="{00000000-0002-0000-2B00-000000000000}">
      <formula1>#REF!</formula1>
      <formula2>0</formula2>
    </dataValidation>
    <dataValidation type="list" allowBlank="1" showInputMessage="1" showErrorMessage="1" promptTitle="Impatto" prompt="Selezionare una delle possibili opzioni dal menu a tendina" sqref="B35 B29 B32" xr:uid="{00000000-0002-0000-2B00-000001000000}">
      <formula1>#REF!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2B00-000004000000}">
      <formula1>#REF!</formula1>
      <formula2>0</formula2>
    </dataValidation>
    <dataValidation type="list" allowBlank="1" showInputMessage="1" showErrorMessage="1" promptTitle="Criterio" prompt="Selezionare una delle possibili opzioni dal menu a tendina" sqref="B22 B10 B13 B7 B16 B19" xr:uid="{00000000-0002-0000-2B00-000005000000}">
      <formula1>#REF!</formula1>
      <formula2>0</formula2>
    </dataValidation>
  </dataValidations>
  <hyperlinks>
    <hyperlink ref="D4" location="'Indice Schede'!A1" display="Torna all'indice" xr:uid="{00000000-0004-0000-2B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H68"/>
  <sheetViews>
    <sheetView topLeftCell="A46" zoomScaleNormal="100" workbookViewId="0">
      <selection activeCell="E20" sqref="E20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Schede'!B52,"non utilizzata")</f>
        <v>43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196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91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1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104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2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118</v>
      </c>
    </row>
    <row r="17" spans="1:8" ht="30" customHeight="1" x14ac:dyDescent="0.25">
      <c r="A17" s="67" t="s">
        <v>94</v>
      </c>
      <c r="B17" s="68">
        <f>VLOOKUP(B16,G22:H25,2,0)</f>
        <v>3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115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2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1.6666666666666667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150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2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1.6666666666666667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53.25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4">
    <dataValidation type="list" allowBlank="1" showInputMessage="1" showErrorMessage="1" promptTitle="Criterio" prompt="Selezionare una delle possibili opzioni dal menu a tendina" sqref="B10" xr:uid="{00000000-0002-0000-2C00-000000000000}">
      <formula1>#REF!</formula1>
      <formula2>0</formula2>
    </dataValidation>
    <dataValidation type="list" allowBlank="1" showInputMessage="1" showErrorMessage="1" promptTitle="Criterio" prompt="Selezionare una delle possibili opzioni dal menu a tendina" sqref="B13 B22 B19 B16 B7" xr:uid="{00000000-0002-0000-2C00-000001000000}">
      <formula1>#REF!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2C00-000006000000}">
      <formula1>#REF!</formula1>
      <formula2>0</formula2>
    </dataValidation>
    <dataValidation type="list" allowBlank="1" showInputMessage="1" showErrorMessage="1" promptTitle="Impatto" prompt="Selezionare una delle possibili opzioni dal menu a tendina" sqref="B29 B38 B35 B32" xr:uid="{00000000-0002-0000-2C00-000007000000}">
      <formula1>#REF!</formula1>
      <formula2>0</formula2>
    </dataValidation>
  </dataValidations>
  <hyperlinks>
    <hyperlink ref="D4" location="'Indice Schede'!A1" display="Torna all'indice" xr:uid="{00000000-0004-0000-2C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H68"/>
  <sheetViews>
    <sheetView topLeftCell="A34" zoomScaleNormal="100" workbookViewId="0">
      <selection activeCell="A47" sqref="A47:B47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Schede'!B53,"non utilizzata")</f>
        <v>44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197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100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5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118</v>
      </c>
    </row>
    <row r="17" spans="1:8" ht="30" customHeight="1" x14ac:dyDescent="0.25">
      <c r="A17" s="67" t="s">
        <v>94</v>
      </c>
      <c r="B17" s="68">
        <f>VLOOKUP(B16,G22:H25,2,0)</f>
        <v>3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129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3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3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VLOOKUP(B35,G48:H54,2,0)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VLOOKUP(B38,G56:H61,2,0)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1.25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3.75</v>
      </c>
    </row>
    <row r="45" spans="1:8" ht="30" customHeight="1" x14ac:dyDescent="0.25">
      <c r="A45" s="77"/>
      <c r="B45" s="78"/>
    </row>
    <row r="46" spans="1:8" ht="30" customHeight="1" x14ac:dyDescent="0.25">
      <c r="A46" s="126"/>
      <c r="B46" s="126"/>
    </row>
    <row r="47" spans="1:8" ht="86.25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2D00-000000000000}">
      <formula1>$G$56:$G$61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2D00-000001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2D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2D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2D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2D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2D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2D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2D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2D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2D00-00000A000000}">
      <formula1>$G$13:$G$15</formula1>
      <formula2>0</formula2>
    </dataValidation>
  </dataValidations>
  <hyperlinks>
    <hyperlink ref="D4" location="'Indice Schede'!A1" display="Torna all'indice" xr:uid="{00000000-0004-0000-2D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B216"/>
  <sheetViews>
    <sheetView topLeftCell="A70" zoomScaleNormal="100" workbookViewId="0">
      <selection sqref="A1:B1"/>
    </sheetView>
  </sheetViews>
  <sheetFormatPr defaultColWidth="8.85546875" defaultRowHeight="15" x14ac:dyDescent="0.25"/>
  <cols>
    <col min="1" max="1" width="88" customWidth="1"/>
    <col min="2" max="2" width="35.42578125" customWidth="1"/>
    <col min="3" max="8" width="9.140625" customWidth="1"/>
  </cols>
  <sheetData>
    <row r="1" spans="1:2" ht="18.75" customHeight="1" x14ac:dyDescent="0.25">
      <c r="A1" s="134" t="s">
        <v>198</v>
      </c>
      <c r="B1" s="134"/>
    </row>
    <row r="2" spans="1:2" ht="18" customHeight="1" x14ac:dyDescent="0.25">
      <c r="A2" s="132" t="s">
        <v>199</v>
      </c>
      <c r="B2" s="132"/>
    </row>
    <row r="3" spans="1:2" ht="27.6" customHeight="1" x14ac:dyDescent="0.25">
      <c r="A3" s="135"/>
      <c r="B3" s="135"/>
    </row>
    <row r="4" spans="1:2" ht="18" customHeight="1" x14ac:dyDescent="0.25">
      <c r="A4" s="136" t="s">
        <v>200</v>
      </c>
      <c r="B4" s="136"/>
    </row>
    <row r="5" spans="1:2" ht="18" x14ac:dyDescent="0.25">
      <c r="A5" s="80" t="s">
        <v>86</v>
      </c>
      <c r="B5" s="81" t="s">
        <v>87</v>
      </c>
    </row>
    <row r="6" spans="1:2" ht="18" x14ac:dyDescent="0.25">
      <c r="A6" s="82" t="s">
        <v>201</v>
      </c>
      <c r="B6" s="83"/>
    </row>
    <row r="7" spans="1:2" ht="18" x14ac:dyDescent="0.25">
      <c r="A7" s="84" t="s">
        <v>92</v>
      </c>
      <c r="B7" s="83"/>
    </row>
    <row r="8" spans="1:2" ht="18" x14ac:dyDescent="0.25">
      <c r="A8" s="84" t="s">
        <v>91</v>
      </c>
      <c r="B8" s="83"/>
    </row>
    <row r="9" spans="1:2" ht="36" x14ac:dyDescent="0.25">
      <c r="A9" s="85" t="s">
        <v>202</v>
      </c>
      <c r="B9" s="83"/>
    </row>
    <row r="10" spans="1:2" ht="18" x14ac:dyDescent="0.25">
      <c r="A10" s="84" t="s">
        <v>203</v>
      </c>
      <c r="B10" s="83"/>
    </row>
    <row r="11" spans="1:2" ht="36" x14ac:dyDescent="0.25">
      <c r="A11" s="84" t="s">
        <v>204</v>
      </c>
      <c r="B11" s="83"/>
    </row>
    <row r="12" spans="1:2" ht="18" x14ac:dyDescent="0.25">
      <c r="A12" s="84" t="s">
        <v>205</v>
      </c>
      <c r="B12" s="83"/>
    </row>
    <row r="13" spans="1:2" ht="18" x14ac:dyDescent="0.25">
      <c r="A13" s="86" t="s">
        <v>94</v>
      </c>
      <c r="B13" s="81">
        <v>5</v>
      </c>
    </row>
    <row r="14" spans="1:2" ht="18" x14ac:dyDescent="0.25">
      <c r="A14" s="84"/>
      <c r="B14" s="83"/>
    </row>
    <row r="15" spans="1:2" ht="18" x14ac:dyDescent="0.25">
      <c r="A15" s="82" t="s">
        <v>206</v>
      </c>
      <c r="B15" s="83"/>
    </row>
    <row r="16" spans="1:2" ht="36" x14ac:dyDescent="0.25">
      <c r="A16" s="84" t="s">
        <v>207</v>
      </c>
      <c r="B16" s="83"/>
    </row>
    <row r="17" spans="1:2" ht="18" x14ac:dyDescent="0.25">
      <c r="A17" s="84" t="s">
        <v>104</v>
      </c>
      <c r="B17" s="83"/>
    </row>
    <row r="18" spans="1:2" ht="18" x14ac:dyDescent="0.25">
      <c r="A18" s="84" t="s">
        <v>99</v>
      </c>
      <c r="B18" s="83"/>
    </row>
    <row r="19" spans="1:2" ht="18" x14ac:dyDescent="0.25">
      <c r="A19" s="86" t="s">
        <v>94</v>
      </c>
      <c r="B19" s="81">
        <v>5</v>
      </c>
    </row>
    <row r="20" spans="1:2" ht="18" x14ac:dyDescent="0.25">
      <c r="A20" s="84"/>
      <c r="B20" s="83"/>
    </row>
    <row r="21" spans="1:2" ht="18" x14ac:dyDescent="0.25">
      <c r="A21" s="87" t="s">
        <v>101</v>
      </c>
      <c r="B21" s="83"/>
    </row>
    <row r="22" spans="1:2" ht="54" x14ac:dyDescent="0.25">
      <c r="A22" s="85" t="s">
        <v>102</v>
      </c>
      <c r="B22" s="83"/>
    </row>
    <row r="23" spans="1:2" ht="18" x14ac:dyDescent="0.25">
      <c r="A23" s="84" t="s">
        <v>103</v>
      </c>
      <c r="B23" s="83"/>
    </row>
    <row r="24" spans="1:2" ht="18" x14ac:dyDescent="0.25">
      <c r="A24" s="84" t="s">
        <v>111</v>
      </c>
      <c r="B24" s="83"/>
    </row>
    <row r="25" spans="1:2" ht="18" x14ac:dyDescent="0.25">
      <c r="A25" s="84" t="s">
        <v>112</v>
      </c>
      <c r="B25" s="83"/>
    </row>
    <row r="26" spans="1:2" ht="18" x14ac:dyDescent="0.25">
      <c r="A26" s="86" t="s">
        <v>94</v>
      </c>
      <c r="B26" s="81">
        <v>1</v>
      </c>
    </row>
    <row r="27" spans="1:2" ht="18" x14ac:dyDescent="0.25">
      <c r="A27" s="84"/>
      <c r="B27" s="83"/>
    </row>
    <row r="28" spans="1:2" ht="18" x14ac:dyDescent="0.25">
      <c r="A28" s="87" t="s">
        <v>105</v>
      </c>
      <c r="B28" s="83"/>
    </row>
    <row r="29" spans="1:2" ht="18" x14ac:dyDescent="0.25">
      <c r="A29" s="84" t="s">
        <v>106</v>
      </c>
      <c r="B29" s="83"/>
    </row>
    <row r="30" spans="1:2" ht="18" x14ac:dyDescent="0.25">
      <c r="A30" s="84" t="s">
        <v>116</v>
      </c>
      <c r="B30" s="83"/>
    </row>
    <row r="31" spans="1:2" ht="36" x14ac:dyDescent="0.25">
      <c r="A31" s="84" t="s">
        <v>208</v>
      </c>
      <c r="B31" s="83"/>
    </row>
    <row r="32" spans="1:2" ht="36" x14ac:dyDescent="0.25">
      <c r="A32" s="84" t="s">
        <v>209</v>
      </c>
      <c r="B32" s="83"/>
    </row>
    <row r="33" spans="1:2" ht="18" x14ac:dyDescent="0.25">
      <c r="A33" s="86" t="s">
        <v>94</v>
      </c>
      <c r="B33" s="81">
        <v>3</v>
      </c>
    </row>
    <row r="34" spans="1:2" ht="18" x14ac:dyDescent="0.25">
      <c r="A34" s="84"/>
      <c r="B34" s="83"/>
    </row>
    <row r="35" spans="1:2" ht="18" x14ac:dyDescent="0.25">
      <c r="A35" s="87" t="s">
        <v>210</v>
      </c>
      <c r="B35" s="83"/>
    </row>
    <row r="36" spans="1:2" ht="54" x14ac:dyDescent="0.25">
      <c r="A36" s="85" t="s">
        <v>109</v>
      </c>
      <c r="B36" s="83"/>
    </row>
    <row r="37" spans="1:2" ht="18" x14ac:dyDescent="0.25">
      <c r="A37" s="84" t="s">
        <v>110</v>
      </c>
      <c r="B37" s="83"/>
    </row>
    <row r="38" spans="1:2" ht="18" x14ac:dyDescent="0.25">
      <c r="A38" s="84" t="s">
        <v>124</v>
      </c>
      <c r="B38" s="83"/>
    </row>
    <row r="39" spans="1:2" ht="18" x14ac:dyDescent="0.25">
      <c r="A39" s="86" t="s">
        <v>94</v>
      </c>
      <c r="B39" s="81">
        <v>1</v>
      </c>
    </row>
    <row r="40" spans="1:2" ht="18" x14ac:dyDescent="0.25">
      <c r="A40" s="84"/>
      <c r="B40" s="83"/>
    </row>
    <row r="41" spans="1:2" ht="18" x14ac:dyDescent="0.25">
      <c r="A41" s="87" t="s">
        <v>211</v>
      </c>
      <c r="B41" s="83"/>
    </row>
    <row r="42" spans="1:2" ht="36" x14ac:dyDescent="0.25">
      <c r="A42" s="85" t="s">
        <v>114</v>
      </c>
      <c r="B42" s="83"/>
    </row>
    <row r="43" spans="1:2" ht="18" x14ac:dyDescent="0.25">
      <c r="A43" s="84" t="s">
        <v>127</v>
      </c>
      <c r="B43" s="83"/>
    </row>
    <row r="44" spans="1:2" ht="18" x14ac:dyDescent="0.25">
      <c r="A44" s="84" t="s">
        <v>115</v>
      </c>
      <c r="B44" s="83"/>
    </row>
    <row r="45" spans="1:2" ht="18" x14ac:dyDescent="0.25">
      <c r="A45" s="84" t="s">
        <v>129</v>
      </c>
      <c r="B45" s="83"/>
    </row>
    <row r="46" spans="1:2" ht="18" x14ac:dyDescent="0.25">
      <c r="A46" s="84" t="s">
        <v>132</v>
      </c>
      <c r="B46" s="83"/>
    </row>
    <row r="47" spans="1:2" ht="18" x14ac:dyDescent="0.25">
      <c r="A47" s="84" t="s">
        <v>133</v>
      </c>
      <c r="B47" s="83"/>
    </row>
    <row r="48" spans="1:2" ht="18" x14ac:dyDescent="0.25">
      <c r="A48" s="86" t="s">
        <v>94</v>
      </c>
      <c r="B48" s="81">
        <v>3</v>
      </c>
    </row>
    <row r="49" spans="1:2" ht="18" x14ac:dyDescent="0.25">
      <c r="A49" s="86" t="s">
        <v>117</v>
      </c>
      <c r="B49" s="88">
        <v>3</v>
      </c>
    </row>
    <row r="50" spans="1:2" ht="18" customHeight="1" x14ac:dyDescent="0.25">
      <c r="A50" s="137" t="s">
        <v>119</v>
      </c>
      <c r="B50" s="137"/>
    </row>
    <row r="51" spans="1:2" ht="18" x14ac:dyDescent="0.25">
      <c r="A51" s="89"/>
      <c r="B51" s="90"/>
    </row>
    <row r="52" spans="1:2" ht="18.75" x14ac:dyDescent="0.3">
      <c r="A52" s="91"/>
      <c r="B52" s="91"/>
    </row>
    <row r="53" spans="1:2" ht="18" customHeight="1" x14ac:dyDescent="0.25">
      <c r="A53" s="132" t="s">
        <v>199</v>
      </c>
      <c r="B53" s="132"/>
    </row>
    <row r="54" spans="1:2" ht="18" customHeight="1" x14ac:dyDescent="0.25">
      <c r="A54" s="133" t="s">
        <v>212</v>
      </c>
      <c r="B54" s="133"/>
    </row>
    <row r="55" spans="1:2" ht="18" x14ac:dyDescent="0.25">
      <c r="A55" s="87" t="s">
        <v>121</v>
      </c>
      <c r="B55" s="83"/>
    </row>
    <row r="56" spans="1:2" ht="126" x14ac:dyDescent="0.25">
      <c r="A56" s="85" t="s">
        <v>122</v>
      </c>
      <c r="B56" s="83"/>
    </row>
    <row r="57" spans="1:2" ht="18" x14ac:dyDescent="0.25">
      <c r="A57" s="84" t="s">
        <v>213</v>
      </c>
      <c r="B57" s="83"/>
    </row>
    <row r="58" spans="1:2" ht="18" x14ac:dyDescent="0.25">
      <c r="A58" s="84" t="s">
        <v>214</v>
      </c>
      <c r="B58" s="83"/>
    </row>
    <row r="59" spans="1:2" ht="18" x14ac:dyDescent="0.25">
      <c r="A59" s="84" t="s">
        <v>215</v>
      </c>
      <c r="B59" s="83"/>
    </row>
    <row r="60" spans="1:2" ht="18" x14ac:dyDescent="0.25">
      <c r="A60" s="84" t="s">
        <v>216</v>
      </c>
      <c r="B60" s="83"/>
    </row>
    <row r="61" spans="1:2" ht="18" x14ac:dyDescent="0.25">
      <c r="A61" s="84" t="s">
        <v>217</v>
      </c>
      <c r="B61" s="83"/>
    </row>
    <row r="62" spans="1:2" ht="18" x14ac:dyDescent="0.25">
      <c r="A62" s="86" t="s">
        <v>94</v>
      </c>
      <c r="B62" s="81">
        <v>1</v>
      </c>
    </row>
    <row r="63" spans="1:2" ht="18" x14ac:dyDescent="0.25">
      <c r="A63" s="84"/>
      <c r="B63" s="83"/>
    </row>
    <row r="64" spans="1:2" ht="18" x14ac:dyDescent="0.25">
      <c r="A64" s="87" t="s">
        <v>125</v>
      </c>
      <c r="B64" s="83"/>
    </row>
    <row r="65" spans="1:2" ht="90" x14ac:dyDescent="0.25">
      <c r="A65" s="85" t="s">
        <v>126</v>
      </c>
      <c r="B65" s="83"/>
    </row>
    <row r="66" spans="1:2" ht="18" x14ac:dyDescent="0.25">
      <c r="A66" s="84" t="s">
        <v>110</v>
      </c>
      <c r="B66" s="83"/>
    </row>
    <row r="67" spans="1:2" ht="18" x14ac:dyDescent="0.25">
      <c r="A67" s="84" t="s">
        <v>124</v>
      </c>
      <c r="B67" s="83"/>
    </row>
    <row r="68" spans="1:2" ht="18" x14ac:dyDescent="0.25">
      <c r="A68" s="86" t="s">
        <v>94</v>
      </c>
      <c r="B68" s="81">
        <v>1</v>
      </c>
    </row>
    <row r="69" spans="1:2" ht="18" x14ac:dyDescent="0.25">
      <c r="A69" s="84"/>
      <c r="B69" s="83"/>
    </row>
    <row r="70" spans="1:2" ht="18" x14ac:dyDescent="0.25">
      <c r="A70" s="87" t="s">
        <v>128</v>
      </c>
      <c r="B70" s="83"/>
    </row>
    <row r="71" spans="1:2" ht="36" x14ac:dyDescent="0.25">
      <c r="A71" s="85" t="s">
        <v>130</v>
      </c>
      <c r="B71" s="83"/>
    </row>
    <row r="72" spans="1:2" ht="18" x14ac:dyDescent="0.25">
      <c r="A72" s="84" t="s">
        <v>154</v>
      </c>
      <c r="B72" s="83"/>
    </row>
    <row r="73" spans="1:2" ht="18" x14ac:dyDescent="0.25">
      <c r="A73" s="84" t="s">
        <v>131</v>
      </c>
      <c r="B73" s="83"/>
    </row>
    <row r="74" spans="1:2" ht="18" x14ac:dyDescent="0.25">
      <c r="A74" s="84" t="s">
        <v>145</v>
      </c>
      <c r="B74" s="83"/>
    </row>
    <row r="75" spans="1:2" ht="18" x14ac:dyDescent="0.25">
      <c r="A75" s="84" t="s">
        <v>146</v>
      </c>
      <c r="B75" s="83"/>
    </row>
    <row r="76" spans="1:2" ht="18" x14ac:dyDescent="0.25">
      <c r="A76" s="84" t="s">
        <v>147</v>
      </c>
      <c r="B76" s="83"/>
    </row>
    <row r="77" spans="1:2" ht="18" x14ac:dyDescent="0.25">
      <c r="A77" s="84" t="s">
        <v>148</v>
      </c>
      <c r="B77" s="83"/>
    </row>
    <row r="78" spans="1:2" ht="18" x14ac:dyDescent="0.25">
      <c r="A78" s="86" t="s">
        <v>94</v>
      </c>
      <c r="B78" s="81">
        <v>0</v>
      </c>
    </row>
    <row r="79" spans="1:2" ht="18" x14ac:dyDescent="0.25">
      <c r="A79" s="86"/>
      <c r="B79" s="81"/>
    </row>
    <row r="80" spans="1:2" ht="18" x14ac:dyDescent="0.25">
      <c r="A80" s="87" t="s">
        <v>134</v>
      </c>
      <c r="B80" s="83"/>
    </row>
    <row r="81" spans="1:2" ht="54" x14ac:dyDescent="0.25">
      <c r="A81" s="85" t="s">
        <v>135</v>
      </c>
      <c r="B81" s="83"/>
    </row>
    <row r="82" spans="1:2" ht="18" x14ac:dyDescent="0.25">
      <c r="A82" s="84" t="s">
        <v>218</v>
      </c>
      <c r="B82" s="83"/>
    </row>
    <row r="83" spans="1:2" ht="18" x14ac:dyDescent="0.25">
      <c r="A83" s="84" t="s">
        <v>219</v>
      </c>
      <c r="B83" s="83"/>
    </row>
    <row r="84" spans="1:2" ht="36" x14ac:dyDescent="0.25">
      <c r="A84" s="84" t="s">
        <v>220</v>
      </c>
      <c r="B84" s="83"/>
    </row>
    <row r="85" spans="1:2" ht="18" x14ac:dyDescent="0.25">
      <c r="A85" s="84" t="s">
        <v>221</v>
      </c>
      <c r="B85" s="83"/>
    </row>
    <row r="86" spans="1:2" ht="18" x14ac:dyDescent="0.25">
      <c r="A86" s="84" t="s">
        <v>222</v>
      </c>
      <c r="B86" s="83"/>
    </row>
    <row r="87" spans="1:2" ht="18" x14ac:dyDescent="0.25">
      <c r="A87" s="86" t="s">
        <v>94</v>
      </c>
      <c r="B87" s="81">
        <v>2</v>
      </c>
    </row>
    <row r="88" spans="1:2" ht="18" x14ac:dyDescent="0.25">
      <c r="A88" s="86" t="s">
        <v>138</v>
      </c>
      <c r="B88" s="88">
        <v>1</v>
      </c>
    </row>
    <row r="90" spans="1:2" ht="18.75" x14ac:dyDescent="0.3">
      <c r="A90" s="91"/>
      <c r="B90" s="91"/>
    </row>
    <row r="91" spans="1:2" ht="18" customHeight="1" x14ac:dyDescent="0.25">
      <c r="A91" s="133" t="s">
        <v>223</v>
      </c>
      <c r="B91" s="133"/>
    </row>
    <row r="92" spans="1:2" ht="18" x14ac:dyDescent="0.25">
      <c r="A92" s="92" t="s">
        <v>224</v>
      </c>
      <c r="B92" s="88">
        <v>3</v>
      </c>
    </row>
    <row r="93" spans="1:2" ht="18.75" x14ac:dyDescent="0.3">
      <c r="A93" s="91"/>
      <c r="B93" s="91"/>
    </row>
    <row r="94" spans="1:2" ht="18.75" x14ac:dyDescent="0.3">
      <c r="A94" s="91"/>
      <c r="B94" s="91"/>
    </row>
    <row r="95" spans="1:2" ht="18.75" x14ac:dyDescent="0.3">
      <c r="A95" s="91"/>
      <c r="B95" s="91"/>
    </row>
    <row r="96" spans="1:2" ht="18.75" x14ac:dyDescent="0.3">
      <c r="A96" s="91"/>
      <c r="B96" s="91"/>
    </row>
    <row r="97" spans="1:2" ht="18.75" x14ac:dyDescent="0.3">
      <c r="A97" s="91"/>
      <c r="B97" s="91"/>
    </row>
    <row r="98" spans="1:2" ht="18.75" x14ac:dyDescent="0.3">
      <c r="A98" s="91"/>
      <c r="B98" s="91"/>
    </row>
    <row r="99" spans="1:2" ht="18.75" x14ac:dyDescent="0.3">
      <c r="A99" s="91"/>
      <c r="B99" s="91"/>
    </row>
    <row r="100" spans="1:2" ht="18.75" x14ac:dyDescent="0.3">
      <c r="A100" s="91"/>
      <c r="B100" s="91"/>
    </row>
    <row r="101" spans="1:2" ht="18.75" x14ac:dyDescent="0.3">
      <c r="A101" s="91"/>
      <c r="B101" s="91"/>
    </row>
    <row r="102" spans="1:2" ht="18.75" x14ac:dyDescent="0.3">
      <c r="A102" s="91"/>
      <c r="B102" s="91"/>
    </row>
    <row r="103" spans="1:2" ht="18.75" x14ac:dyDescent="0.3">
      <c r="A103" s="91"/>
      <c r="B103" s="91"/>
    </row>
    <row r="104" spans="1:2" ht="18.75" x14ac:dyDescent="0.3">
      <c r="A104" s="91"/>
      <c r="B104" s="91"/>
    </row>
    <row r="105" spans="1:2" ht="18.75" x14ac:dyDescent="0.3">
      <c r="A105" s="91"/>
      <c r="B105" s="91"/>
    </row>
    <row r="106" spans="1:2" ht="18.75" x14ac:dyDescent="0.3">
      <c r="A106" s="91"/>
      <c r="B106" s="91"/>
    </row>
    <row r="107" spans="1:2" ht="18.75" x14ac:dyDescent="0.3">
      <c r="A107" s="91"/>
      <c r="B107" s="91"/>
    </row>
    <row r="108" spans="1:2" ht="18.75" x14ac:dyDescent="0.3">
      <c r="A108" s="91"/>
      <c r="B108" s="91"/>
    </row>
    <row r="109" spans="1:2" ht="18.75" x14ac:dyDescent="0.3">
      <c r="A109" s="91"/>
      <c r="B109" s="91"/>
    </row>
    <row r="110" spans="1:2" ht="18.75" x14ac:dyDescent="0.3">
      <c r="A110" s="91"/>
      <c r="B110" s="91"/>
    </row>
    <row r="111" spans="1:2" ht="18.75" x14ac:dyDescent="0.3">
      <c r="A111" s="91"/>
      <c r="B111" s="91"/>
    </row>
    <row r="112" spans="1:2" ht="18.75" x14ac:dyDescent="0.3">
      <c r="A112" s="91"/>
      <c r="B112" s="91"/>
    </row>
    <row r="113" spans="1:2" ht="18.75" x14ac:dyDescent="0.3">
      <c r="A113" s="91"/>
      <c r="B113" s="91"/>
    </row>
    <row r="114" spans="1:2" ht="18.75" x14ac:dyDescent="0.3">
      <c r="A114" s="91"/>
      <c r="B114" s="91"/>
    </row>
    <row r="115" spans="1:2" ht="18.75" x14ac:dyDescent="0.3">
      <c r="A115" s="91"/>
      <c r="B115" s="91"/>
    </row>
    <row r="116" spans="1:2" ht="18.75" x14ac:dyDescent="0.3">
      <c r="A116" s="91"/>
      <c r="B116" s="91"/>
    </row>
    <row r="117" spans="1:2" ht="18.75" x14ac:dyDescent="0.3">
      <c r="A117" s="91"/>
      <c r="B117" s="91"/>
    </row>
    <row r="118" spans="1:2" ht="18.75" x14ac:dyDescent="0.3">
      <c r="A118" s="91"/>
      <c r="B118" s="91"/>
    </row>
    <row r="119" spans="1:2" ht="18.75" x14ac:dyDescent="0.3">
      <c r="A119" s="91"/>
      <c r="B119" s="91"/>
    </row>
    <row r="120" spans="1:2" ht="18.75" x14ac:dyDescent="0.3">
      <c r="A120" s="91"/>
      <c r="B120" s="91"/>
    </row>
    <row r="121" spans="1:2" ht="18.75" x14ac:dyDescent="0.3">
      <c r="A121" s="91"/>
      <c r="B121" s="91"/>
    </row>
    <row r="122" spans="1:2" ht="18.75" x14ac:dyDescent="0.3">
      <c r="A122" s="91"/>
      <c r="B122" s="91"/>
    </row>
    <row r="123" spans="1:2" ht="18.75" x14ac:dyDescent="0.3">
      <c r="A123" s="91"/>
      <c r="B123" s="91"/>
    </row>
    <row r="124" spans="1:2" ht="18.75" x14ac:dyDescent="0.3">
      <c r="A124" s="91"/>
      <c r="B124" s="91"/>
    </row>
    <row r="125" spans="1:2" ht="18.75" x14ac:dyDescent="0.3">
      <c r="A125" s="91"/>
      <c r="B125" s="91"/>
    </row>
    <row r="126" spans="1:2" ht="18.75" x14ac:dyDescent="0.3">
      <c r="A126" s="91"/>
      <c r="B126" s="91"/>
    </row>
    <row r="127" spans="1:2" ht="18.75" x14ac:dyDescent="0.3">
      <c r="A127" s="91"/>
      <c r="B127" s="91"/>
    </row>
    <row r="128" spans="1:2" ht="18.75" x14ac:dyDescent="0.3">
      <c r="A128" s="91"/>
      <c r="B128" s="91"/>
    </row>
    <row r="129" spans="1:2" ht="18.75" x14ac:dyDescent="0.3">
      <c r="A129" s="91"/>
      <c r="B129" s="91"/>
    </row>
    <row r="130" spans="1:2" ht="18.75" x14ac:dyDescent="0.3">
      <c r="A130" s="91"/>
      <c r="B130" s="91"/>
    </row>
    <row r="131" spans="1:2" ht="18.75" x14ac:dyDescent="0.3">
      <c r="A131" s="91"/>
      <c r="B131" s="91"/>
    </row>
    <row r="132" spans="1:2" ht="18.75" x14ac:dyDescent="0.3">
      <c r="A132" s="91"/>
      <c r="B132" s="91"/>
    </row>
    <row r="133" spans="1:2" ht="18.75" x14ac:dyDescent="0.3">
      <c r="A133" s="91"/>
      <c r="B133" s="91"/>
    </row>
    <row r="134" spans="1:2" ht="18.75" x14ac:dyDescent="0.3">
      <c r="A134" s="91"/>
      <c r="B134" s="91"/>
    </row>
    <row r="135" spans="1:2" ht="18.75" x14ac:dyDescent="0.3">
      <c r="A135" s="91"/>
      <c r="B135" s="91"/>
    </row>
    <row r="136" spans="1:2" ht="18.75" x14ac:dyDescent="0.3">
      <c r="A136" s="91"/>
      <c r="B136" s="91"/>
    </row>
    <row r="137" spans="1:2" ht="18.75" x14ac:dyDescent="0.3">
      <c r="A137" s="91"/>
      <c r="B137" s="91"/>
    </row>
    <row r="138" spans="1:2" ht="18.75" x14ac:dyDescent="0.3">
      <c r="A138" s="91"/>
      <c r="B138" s="91"/>
    </row>
    <row r="139" spans="1:2" ht="18.75" x14ac:dyDescent="0.3">
      <c r="A139" s="91"/>
      <c r="B139" s="91"/>
    </row>
    <row r="140" spans="1:2" ht="18.75" x14ac:dyDescent="0.3">
      <c r="A140" s="91"/>
      <c r="B140" s="91"/>
    </row>
    <row r="141" spans="1:2" ht="18.75" x14ac:dyDescent="0.3">
      <c r="A141" s="91"/>
      <c r="B141" s="91"/>
    </row>
    <row r="142" spans="1:2" ht="18.75" x14ac:dyDescent="0.3">
      <c r="A142" s="91"/>
      <c r="B142" s="91"/>
    </row>
    <row r="143" spans="1:2" ht="18.75" x14ac:dyDescent="0.3">
      <c r="A143" s="91"/>
      <c r="B143" s="91"/>
    </row>
    <row r="144" spans="1:2" ht="18.75" x14ac:dyDescent="0.3">
      <c r="A144" s="91"/>
      <c r="B144" s="91"/>
    </row>
    <row r="145" spans="1:2" ht="18.75" x14ac:dyDescent="0.3">
      <c r="A145" s="91"/>
      <c r="B145" s="91"/>
    </row>
    <row r="146" spans="1:2" ht="18.75" x14ac:dyDescent="0.3">
      <c r="A146" s="91"/>
      <c r="B146" s="91"/>
    </row>
    <row r="147" spans="1:2" ht="18.75" x14ac:dyDescent="0.3">
      <c r="A147" s="91"/>
      <c r="B147" s="91"/>
    </row>
    <row r="148" spans="1:2" ht="18.75" x14ac:dyDescent="0.3">
      <c r="A148" s="91"/>
      <c r="B148" s="91"/>
    </row>
    <row r="149" spans="1:2" ht="18.75" x14ac:dyDescent="0.3">
      <c r="A149" s="91"/>
      <c r="B149" s="91"/>
    </row>
    <row r="150" spans="1:2" ht="18.75" x14ac:dyDescent="0.3">
      <c r="A150" s="91"/>
      <c r="B150" s="91"/>
    </row>
    <row r="151" spans="1:2" ht="18.75" x14ac:dyDescent="0.3">
      <c r="A151" s="91"/>
      <c r="B151" s="91"/>
    </row>
    <row r="152" spans="1:2" ht="18.75" x14ac:dyDescent="0.3">
      <c r="A152" s="91"/>
      <c r="B152" s="91"/>
    </row>
    <row r="153" spans="1:2" ht="18.75" x14ac:dyDescent="0.3">
      <c r="A153" s="91"/>
      <c r="B153" s="91"/>
    </row>
    <row r="154" spans="1:2" ht="18.75" x14ac:dyDescent="0.3">
      <c r="A154" s="91"/>
      <c r="B154" s="91"/>
    </row>
    <row r="155" spans="1:2" ht="18.75" x14ac:dyDescent="0.3">
      <c r="A155" s="91"/>
      <c r="B155" s="91"/>
    </row>
    <row r="156" spans="1:2" ht="18.75" x14ac:dyDescent="0.3">
      <c r="A156" s="91"/>
      <c r="B156" s="91"/>
    </row>
    <row r="157" spans="1:2" ht="18.75" x14ac:dyDescent="0.3">
      <c r="A157" s="91"/>
      <c r="B157" s="91"/>
    </row>
    <row r="158" spans="1:2" ht="18.75" x14ac:dyDescent="0.3">
      <c r="A158" s="91"/>
      <c r="B158" s="91"/>
    </row>
    <row r="159" spans="1:2" ht="18.75" x14ac:dyDescent="0.3">
      <c r="A159" s="91"/>
      <c r="B159" s="91"/>
    </row>
    <row r="160" spans="1:2" ht="18.75" x14ac:dyDescent="0.3">
      <c r="A160" s="91"/>
      <c r="B160" s="91"/>
    </row>
    <row r="161" spans="1:2" ht="18.75" x14ac:dyDescent="0.3">
      <c r="A161" s="91"/>
      <c r="B161" s="91"/>
    </row>
    <row r="162" spans="1:2" ht="18.75" x14ac:dyDescent="0.3">
      <c r="A162" s="91"/>
      <c r="B162" s="91"/>
    </row>
    <row r="163" spans="1:2" ht="18.75" x14ac:dyDescent="0.3">
      <c r="A163" s="91"/>
      <c r="B163" s="91"/>
    </row>
    <row r="164" spans="1:2" ht="18.75" x14ac:dyDescent="0.3">
      <c r="A164" s="91"/>
      <c r="B164" s="91"/>
    </row>
    <row r="165" spans="1:2" ht="18.75" x14ac:dyDescent="0.3">
      <c r="A165" s="91"/>
      <c r="B165" s="91"/>
    </row>
    <row r="166" spans="1:2" ht="18.75" x14ac:dyDescent="0.3">
      <c r="A166" s="91"/>
      <c r="B166" s="91"/>
    </row>
    <row r="167" spans="1:2" ht="18.75" x14ac:dyDescent="0.3">
      <c r="A167" s="91"/>
      <c r="B167" s="91"/>
    </row>
    <row r="168" spans="1:2" ht="18.75" x14ac:dyDescent="0.3">
      <c r="A168" s="91"/>
      <c r="B168" s="91"/>
    </row>
    <row r="169" spans="1:2" ht="18.75" x14ac:dyDescent="0.3">
      <c r="A169" s="91"/>
      <c r="B169" s="91"/>
    </row>
    <row r="170" spans="1:2" ht="18.75" x14ac:dyDescent="0.3">
      <c r="A170" s="91"/>
      <c r="B170" s="91"/>
    </row>
    <row r="171" spans="1:2" ht="18.75" x14ac:dyDescent="0.3">
      <c r="A171" s="91"/>
      <c r="B171" s="91"/>
    </row>
    <row r="172" spans="1:2" ht="18.75" x14ac:dyDescent="0.3">
      <c r="A172" s="91"/>
      <c r="B172" s="91"/>
    </row>
    <row r="173" spans="1:2" ht="18.75" x14ac:dyDescent="0.3">
      <c r="A173" s="91"/>
      <c r="B173" s="91"/>
    </row>
    <row r="174" spans="1:2" ht="18.75" x14ac:dyDescent="0.3">
      <c r="A174" s="91"/>
      <c r="B174" s="91"/>
    </row>
    <row r="175" spans="1:2" ht="18.75" x14ac:dyDescent="0.3">
      <c r="A175" s="91"/>
      <c r="B175" s="91"/>
    </row>
    <row r="176" spans="1:2" ht="18.75" x14ac:dyDescent="0.3">
      <c r="A176" s="91"/>
      <c r="B176" s="91"/>
    </row>
    <row r="177" spans="1:2" ht="18.75" x14ac:dyDescent="0.3">
      <c r="A177" s="91"/>
      <c r="B177" s="91"/>
    </row>
    <row r="178" spans="1:2" ht="18.75" x14ac:dyDescent="0.3">
      <c r="A178" s="91"/>
      <c r="B178" s="91"/>
    </row>
    <row r="179" spans="1:2" ht="18.75" x14ac:dyDescent="0.3">
      <c r="A179" s="91"/>
      <c r="B179" s="91"/>
    </row>
    <row r="180" spans="1:2" ht="18.75" x14ac:dyDescent="0.3">
      <c r="A180" s="91"/>
      <c r="B180" s="91"/>
    </row>
    <row r="181" spans="1:2" ht="18.75" x14ac:dyDescent="0.3">
      <c r="A181" s="91"/>
      <c r="B181" s="91"/>
    </row>
    <row r="182" spans="1:2" ht="18.75" x14ac:dyDescent="0.3">
      <c r="A182" s="91"/>
      <c r="B182" s="91"/>
    </row>
    <row r="183" spans="1:2" ht="18.75" x14ac:dyDescent="0.3">
      <c r="A183" s="91"/>
      <c r="B183" s="91"/>
    </row>
    <row r="184" spans="1:2" ht="18.75" x14ac:dyDescent="0.3">
      <c r="A184" s="91"/>
      <c r="B184" s="91"/>
    </row>
    <row r="185" spans="1:2" ht="18.75" x14ac:dyDescent="0.3">
      <c r="A185" s="91"/>
      <c r="B185" s="91"/>
    </row>
    <row r="186" spans="1:2" ht="18.75" x14ac:dyDescent="0.3">
      <c r="A186" s="91"/>
      <c r="B186" s="91"/>
    </row>
    <row r="187" spans="1:2" ht="18.75" x14ac:dyDescent="0.3">
      <c r="A187" s="91"/>
      <c r="B187" s="91"/>
    </row>
    <row r="188" spans="1:2" ht="18.75" x14ac:dyDescent="0.3">
      <c r="A188" s="91"/>
      <c r="B188" s="91"/>
    </row>
    <row r="189" spans="1:2" ht="18.75" x14ac:dyDescent="0.3">
      <c r="A189" s="91"/>
      <c r="B189" s="91"/>
    </row>
    <row r="190" spans="1:2" ht="18.75" x14ac:dyDescent="0.3">
      <c r="A190" s="91"/>
      <c r="B190" s="91"/>
    </row>
    <row r="191" spans="1:2" ht="18.75" x14ac:dyDescent="0.3">
      <c r="A191" s="91"/>
      <c r="B191" s="91"/>
    </row>
    <row r="192" spans="1:2" ht="18.75" x14ac:dyDescent="0.3">
      <c r="A192" s="91"/>
      <c r="B192" s="91"/>
    </row>
    <row r="193" spans="1:2" ht="18.75" x14ac:dyDescent="0.3">
      <c r="A193" s="91"/>
      <c r="B193" s="91"/>
    </row>
    <row r="194" spans="1:2" ht="18.75" x14ac:dyDescent="0.3">
      <c r="A194" s="91"/>
      <c r="B194" s="91"/>
    </row>
    <row r="195" spans="1:2" ht="18.75" x14ac:dyDescent="0.3">
      <c r="A195" s="91"/>
      <c r="B195" s="91"/>
    </row>
    <row r="196" spans="1:2" ht="18.75" x14ac:dyDescent="0.3">
      <c r="A196" s="91"/>
      <c r="B196" s="91"/>
    </row>
    <row r="197" spans="1:2" ht="18.75" x14ac:dyDescent="0.3">
      <c r="A197" s="91"/>
      <c r="B197" s="91"/>
    </row>
    <row r="198" spans="1:2" ht="18.75" x14ac:dyDescent="0.3">
      <c r="A198" s="91"/>
      <c r="B198" s="91"/>
    </row>
    <row r="199" spans="1:2" ht="18.75" x14ac:dyDescent="0.3">
      <c r="A199" s="91"/>
      <c r="B199" s="91"/>
    </row>
    <row r="200" spans="1:2" ht="18.75" x14ac:dyDescent="0.3">
      <c r="A200" s="91"/>
      <c r="B200" s="91"/>
    </row>
    <row r="201" spans="1:2" ht="18.75" x14ac:dyDescent="0.3">
      <c r="A201" s="91"/>
      <c r="B201" s="91"/>
    </row>
    <row r="202" spans="1:2" ht="18.75" x14ac:dyDescent="0.3">
      <c r="A202" s="91"/>
      <c r="B202" s="91"/>
    </row>
    <row r="203" spans="1:2" ht="18.75" x14ac:dyDescent="0.3">
      <c r="A203" s="91"/>
      <c r="B203" s="91"/>
    </row>
    <row r="204" spans="1:2" ht="18.75" x14ac:dyDescent="0.3">
      <c r="A204" s="91"/>
      <c r="B204" s="91"/>
    </row>
    <row r="205" spans="1:2" ht="18.75" x14ac:dyDescent="0.3">
      <c r="A205" s="91"/>
      <c r="B205" s="91"/>
    </row>
    <row r="206" spans="1:2" ht="18.75" x14ac:dyDescent="0.3">
      <c r="A206" s="91"/>
      <c r="B206" s="91"/>
    </row>
    <row r="207" spans="1:2" ht="18.75" x14ac:dyDescent="0.3">
      <c r="A207" s="91"/>
      <c r="B207" s="91"/>
    </row>
    <row r="208" spans="1:2" ht="18.75" x14ac:dyDescent="0.3">
      <c r="A208" s="91"/>
      <c r="B208" s="91"/>
    </row>
    <row r="209" spans="1:2" ht="18.75" x14ac:dyDescent="0.3">
      <c r="A209" s="91"/>
      <c r="B209" s="91"/>
    </row>
    <row r="210" spans="1:2" ht="18.75" x14ac:dyDescent="0.3">
      <c r="A210" s="91"/>
      <c r="B210" s="91"/>
    </row>
    <row r="211" spans="1:2" ht="18.75" x14ac:dyDescent="0.3">
      <c r="A211" s="91"/>
      <c r="B211" s="91"/>
    </row>
    <row r="212" spans="1:2" ht="18.75" x14ac:dyDescent="0.3">
      <c r="A212" s="91"/>
      <c r="B212" s="91"/>
    </row>
    <row r="213" spans="1:2" ht="18.75" x14ac:dyDescent="0.3">
      <c r="A213" s="91"/>
      <c r="B213" s="91"/>
    </row>
    <row r="214" spans="1:2" ht="18.75" x14ac:dyDescent="0.3">
      <c r="A214" s="91"/>
      <c r="B214" s="91"/>
    </row>
    <row r="215" spans="1:2" ht="18.75" x14ac:dyDescent="0.3">
      <c r="A215" s="91"/>
      <c r="B215" s="91"/>
    </row>
    <row r="216" spans="1:2" ht="18.75" x14ac:dyDescent="0.3">
      <c r="A216" s="91"/>
      <c r="B216" s="91"/>
    </row>
  </sheetData>
  <mergeCells count="8">
    <mergeCell ref="A53:B53"/>
    <mergeCell ref="A54:B54"/>
    <mergeCell ref="A91:B91"/>
    <mergeCell ref="A1:B1"/>
    <mergeCell ref="A2:B2"/>
    <mergeCell ref="A3:B3"/>
    <mergeCell ref="A4:B4"/>
    <mergeCell ref="A50:B50"/>
  </mergeCells>
  <phoneticPr fontId="0" type="noConversion"/>
  <pageMargins left="0.7" right="0.7" top="0.75" bottom="0.75" header="0.51180555555555496" footer="0.51180555555555496"/>
  <pageSetup paperSize="9" scale="68" firstPageNumber="0" orientation="portrait" horizontalDpi="300" verticalDpi="300"/>
  <colBreaks count="1" manualBreakCount="1">
    <brk id="2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E92"/>
  <sheetViews>
    <sheetView topLeftCell="A79" zoomScale="155" zoomScaleNormal="155" workbookViewId="0">
      <selection activeCell="B92" sqref="B92"/>
    </sheetView>
  </sheetViews>
  <sheetFormatPr defaultColWidth="8.7109375" defaultRowHeight="15" x14ac:dyDescent="0.25"/>
  <cols>
    <col min="1" max="1" width="61.5703125" customWidth="1"/>
    <col min="2" max="2" width="24.5703125" customWidth="1"/>
  </cols>
  <sheetData>
    <row r="1" spans="1:2" ht="15" customHeight="1" x14ac:dyDescent="0.25">
      <c r="A1" s="141" t="s">
        <v>225</v>
      </c>
      <c r="B1" s="141"/>
    </row>
    <row r="2" spans="1:2" ht="15" customHeight="1" x14ac:dyDescent="0.25">
      <c r="A2" s="142" t="s">
        <v>230</v>
      </c>
      <c r="B2" s="142"/>
    </row>
    <row r="3" spans="1:2" ht="34.9" customHeight="1" x14ac:dyDescent="0.25">
      <c r="A3" s="143"/>
      <c r="B3" s="143"/>
    </row>
    <row r="4" spans="1:2" ht="15" customHeight="1" x14ac:dyDescent="0.25">
      <c r="A4" s="144" t="s">
        <v>200</v>
      </c>
      <c r="B4" s="144"/>
    </row>
    <row r="5" spans="1:2" x14ac:dyDescent="0.25">
      <c r="A5" s="93" t="s">
        <v>86</v>
      </c>
      <c r="B5" s="94" t="s">
        <v>87</v>
      </c>
    </row>
    <row r="6" spans="1:2" x14ac:dyDescent="0.25">
      <c r="A6" s="95" t="s">
        <v>201</v>
      </c>
      <c r="B6" s="96"/>
    </row>
    <row r="7" spans="1:2" x14ac:dyDescent="0.25">
      <c r="A7" s="97" t="s">
        <v>92</v>
      </c>
      <c r="B7" s="96"/>
    </row>
    <row r="8" spans="1:2" x14ac:dyDescent="0.25">
      <c r="A8" s="97" t="s">
        <v>91</v>
      </c>
      <c r="B8" s="96"/>
    </row>
    <row r="9" spans="1:2" ht="28.5" x14ac:dyDescent="0.25">
      <c r="A9" s="98" t="s">
        <v>202</v>
      </c>
      <c r="B9" s="96"/>
    </row>
    <row r="10" spans="1:2" x14ac:dyDescent="0.25">
      <c r="A10" s="97" t="s">
        <v>203</v>
      </c>
      <c r="B10" s="96">
        <v>3</v>
      </c>
    </row>
    <row r="11" spans="1:2" ht="28.5" x14ac:dyDescent="0.25">
      <c r="A11" s="97" t="s">
        <v>204</v>
      </c>
      <c r="B11" s="96"/>
    </row>
    <row r="12" spans="1:2" x14ac:dyDescent="0.25">
      <c r="A12" s="97" t="s">
        <v>205</v>
      </c>
      <c r="B12" s="96"/>
    </row>
    <row r="13" spans="1:2" x14ac:dyDescent="0.25">
      <c r="A13" s="99" t="s">
        <v>94</v>
      </c>
      <c r="B13" s="94"/>
    </row>
    <row r="14" spans="1:2" x14ac:dyDescent="0.25">
      <c r="A14" s="97"/>
      <c r="B14" s="96"/>
    </row>
    <row r="15" spans="1:2" x14ac:dyDescent="0.25">
      <c r="A15" s="95" t="s">
        <v>206</v>
      </c>
      <c r="B15" s="96"/>
    </row>
    <row r="16" spans="1:2" ht="28.5" x14ac:dyDescent="0.25">
      <c r="A16" s="97" t="s">
        <v>207</v>
      </c>
      <c r="B16" s="96"/>
    </row>
    <row r="17" spans="1:2" x14ac:dyDescent="0.25">
      <c r="A17" s="97" t="s">
        <v>104</v>
      </c>
      <c r="B17" s="96"/>
    </row>
    <row r="18" spans="1:2" ht="28.5" x14ac:dyDescent="0.25">
      <c r="A18" s="97" t="s">
        <v>99</v>
      </c>
      <c r="B18" s="96">
        <v>5</v>
      </c>
    </row>
    <row r="19" spans="1:2" x14ac:dyDescent="0.25">
      <c r="A19" s="99" t="s">
        <v>94</v>
      </c>
      <c r="B19" s="94"/>
    </row>
    <row r="20" spans="1:2" x14ac:dyDescent="0.25">
      <c r="A20" s="97"/>
      <c r="B20" s="96"/>
    </row>
    <row r="21" spans="1:2" x14ac:dyDescent="0.25">
      <c r="A21" s="100" t="s">
        <v>101</v>
      </c>
      <c r="B21" s="96"/>
    </row>
    <row r="22" spans="1:2" ht="42.75" x14ac:dyDescent="0.25">
      <c r="A22" s="98" t="s">
        <v>102</v>
      </c>
      <c r="B22" s="96"/>
    </row>
    <row r="23" spans="1:2" x14ac:dyDescent="0.25">
      <c r="A23" s="97" t="s">
        <v>103</v>
      </c>
      <c r="B23" s="96">
        <v>1</v>
      </c>
    </row>
    <row r="24" spans="1:2" x14ac:dyDescent="0.25">
      <c r="A24" s="97" t="s">
        <v>111</v>
      </c>
      <c r="B24" s="96"/>
    </row>
    <row r="25" spans="1:2" x14ac:dyDescent="0.25">
      <c r="A25" s="97" t="s">
        <v>112</v>
      </c>
      <c r="B25" s="96"/>
    </row>
    <row r="26" spans="1:2" x14ac:dyDescent="0.25">
      <c r="A26" s="99" t="s">
        <v>94</v>
      </c>
      <c r="B26" s="94"/>
    </row>
    <row r="27" spans="1:2" x14ac:dyDescent="0.25">
      <c r="A27" s="97"/>
      <c r="B27" s="96"/>
    </row>
    <row r="28" spans="1:2" x14ac:dyDescent="0.25">
      <c r="A28" s="100" t="s">
        <v>105</v>
      </c>
      <c r="B28" s="96"/>
    </row>
    <row r="29" spans="1:2" x14ac:dyDescent="0.25">
      <c r="A29" s="97" t="s">
        <v>106</v>
      </c>
      <c r="B29" s="96"/>
    </row>
    <row r="30" spans="1:2" x14ac:dyDescent="0.25">
      <c r="A30" s="97" t="s">
        <v>116</v>
      </c>
      <c r="B30" s="96"/>
    </row>
    <row r="31" spans="1:2" ht="28.5" x14ac:dyDescent="0.25">
      <c r="A31" s="98" t="s">
        <v>208</v>
      </c>
      <c r="B31" s="96"/>
    </row>
    <row r="32" spans="1:2" ht="28.5" x14ac:dyDescent="0.25">
      <c r="A32" s="97" t="s">
        <v>209</v>
      </c>
      <c r="B32" s="96"/>
    </row>
    <row r="33" spans="1:2" x14ac:dyDescent="0.25">
      <c r="A33" s="99" t="s">
        <v>94</v>
      </c>
      <c r="B33" s="94">
        <v>5</v>
      </c>
    </row>
    <row r="34" spans="1:2" x14ac:dyDescent="0.25">
      <c r="A34" s="97"/>
      <c r="B34" s="96"/>
    </row>
    <row r="35" spans="1:2" x14ac:dyDescent="0.25">
      <c r="A35" s="100" t="s">
        <v>210</v>
      </c>
      <c r="B35" s="96"/>
    </row>
    <row r="36" spans="1:2" ht="57" x14ac:dyDescent="0.25">
      <c r="A36" s="98" t="s">
        <v>109</v>
      </c>
      <c r="B36" s="96"/>
    </row>
    <row r="37" spans="1:2" x14ac:dyDescent="0.25">
      <c r="A37" s="97" t="s">
        <v>110</v>
      </c>
      <c r="B37" s="96">
        <v>1</v>
      </c>
    </row>
    <row r="38" spans="1:2" x14ac:dyDescent="0.25">
      <c r="A38" s="97" t="s">
        <v>124</v>
      </c>
      <c r="B38" s="96"/>
    </row>
    <row r="39" spans="1:2" x14ac:dyDescent="0.25">
      <c r="A39" s="99" t="s">
        <v>94</v>
      </c>
      <c r="B39" s="94"/>
    </row>
    <row r="40" spans="1:2" x14ac:dyDescent="0.25">
      <c r="A40" s="97"/>
      <c r="B40" s="96"/>
    </row>
    <row r="41" spans="1:2" x14ac:dyDescent="0.25">
      <c r="A41" s="100" t="s">
        <v>211</v>
      </c>
      <c r="B41" s="96"/>
    </row>
    <row r="42" spans="1:2" ht="28.5" x14ac:dyDescent="0.25">
      <c r="A42" s="98" t="s">
        <v>114</v>
      </c>
      <c r="B42" s="96"/>
    </row>
    <row r="43" spans="1:2" x14ac:dyDescent="0.25">
      <c r="A43" s="97" t="s">
        <v>127</v>
      </c>
      <c r="B43" s="96"/>
    </row>
    <row r="44" spans="1:2" x14ac:dyDescent="0.25">
      <c r="A44" s="97" t="s">
        <v>115</v>
      </c>
      <c r="B44" s="96"/>
    </row>
    <row r="45" spans="1:2" x14ac:dyDescent="0.25">
      <c r="A45" s="97" t="s">
        <v>129</v>
      </c>
      <c r="B45" s="96">
        <v>3</v>
      </c>
    </row>
    <row r="46" spans="1:2" x14ac:dyDescent="0.25">
      <c r="A46" s="97" t="s">
        <v>132</v>
      </c>
      <c r="B46" s="96"/>
    </row>
    <row r="47" spans="1:2" x14ac:dyDescent="0.25">
      <c r="A47" s="97" t="s">
        <v>133</v>
      </c>
      <c r="B47" s="96"/>
    </row>
    <row r="48" spans="1:2" x14ac:dyDescent="0.25">
      <c r="A48" s="99" t="s">
        <v>94</v>
      </c>
      <c r="B48" s="94"/>
    </row>
    <row r="49" spans="1:2" x14ac:dyDescent="0.25">
      <c r="A49" s="99" t="s">
        <v>117</v>
      </c>
      <c r="B49" s="101">
        <v>3</v>
      </c>
    </row>
    <row r="50" spans="1:2" ht="25.9" customHeight="1" x14ac:dyDescent="0.25">
      <c r="A50" s="140" t="s">
        <v>119</v>
      </c>
      <c r="B50" s="140"/>
    </row>
    <row r="51" spans="1:2" x14ac:dyDescent="0.25">
      <c r="A51" s="102"/>
      <c r="B51" s="103"/>
    </row>
    <row r="52" spans="1:2" x14ac:dyDescent="0.25">
      <c r="A52" s="104"/>
      <c r="B52" s="104"/>
    </row>
    <row r="53" spans="1:2" ht="15" customHeight="1" x14ac:dyDescent="0.25">
      <c r="A53" s="142" t="s">
        <v>226</v>
      </c>
      <c r="B53" s="142"/>
    </row>
    <row r="54" spans="1:2" ht="15" customHeight="1" x14ac:dyDescent="0.25">
      <c r="A54" s="138" t="s">
        <v>212</v>
      </c>
      <c r="B54" s="138"/>
    </row>
    <row r="55" spans="1:2" x14ac:dyDescent="0.25">
      <c r="A55" s="100" t="s">
        <v>121</v>
      </c>
      <c r="B55" s="96"/>
    </row>
    <row r="56" spans="1:2" ht="99.75" x14ac:dyDescent="0.25">
      <c r="A56" s="98" t="s">
        <v>122</v>
      </c>
      <c r="B56" s="96"/>
    </row>
    <row r="57" spans="1:2" x14ac:dyDescent="0.25">
      <c r="A57" s="97" t="s">
        <v>213</v>
      </c>
      <c r="B57" s="96">
        <v>1</v>
      </c>
    </row>
    <row r="58" spans="1:2" x14ac:dyDescent="0.25">
      <c r="A58" s="97" t="s">
        <v>214</v>
      </c>
      <c r="B58" s="96"/>
    </row>
    <row r="59" spans="1:2" x14ac:dyDescent="0.25">
      <c r="A59" s="97" t="s">
        <v>215</v>
      </c>
      <c r="B59" s="96"/>
    </row>
    <row r="60" spans="1:2" x14ac:dyDescent="0.25">
      <c r="A60" s="97" t="s">
        <v>216</v>
      </c>
      <c r="B60" s="96"/>
    </row>
    <row r="61" spans="1:2" x14ac:dyDescent="0.25">
      <c r="A61" s="97" t="s">
        <v>217</v>
      </c>
      <c r="B61" s="96"/>
    </row>
    <row r="62" spans="1:2" x14ac:dyDescent="0.25">
      <c r="A62" s="99" t="s">
        <v>94</v>
      </c>
      <c r="B62" s="94">
        <v>1</v>
      </c>
    </row>
    <row r="63" spans="1:2" x14ac:dyDescent="0.25">
      <c r="A63" s="97"/>
      <c r="B63" s="96"/>
    </row>
    <row r="64" spans="1:2" x14ac:dyDescent="0.25">
      <c r="A64" s="100" t="s">
        <v>125</v>
      </c>
      <c r="B64" s="96"/>
    </row>
    <row r="65" spans="1:5" ht="71.25" x14ac:dyDescent="0.25">
      <c r="A65" s="98" t="s">
        <v>126</v>
      </c>
      <c r="B65" s="96"/>
      <c r="D65" s="105"/>
      <c r="E65" s="106"/>
    </row>
    <row r="66" spans="1:5" x14ac:dyDescent="0.25">
      <c r="A66" s="97" t="s">
        <v>110</v>
      </c>
      <c r="B66" s="96"/>
    </row>
    <row r="67" spans="1:5" x14ac:dyDescent="0.25">
      <c r="A67" s="97" t="s">
        <v>124</v>
      </c>
      <c r="B67" s="96"/>
    </row>
    <row r="68" spans="1:5" x14ac:dyDescent="0.25">
      <c r="A68" s="99" t="s">
        <v>94</v>
      </c>
      <c r="B68" s="94">
        <v>1</v>
      </c>
    </row>
    <row r="69" spans="1:5" x14ac:dyDescent="0.25">
      <c r="A69" s="97"/>
      <c r="B69" s="96"/>
    </row>
    <row r="70" spans="1:5" x14ac:dyDescent="0.25">
      <c r="A70" s="100" t="s">
        <v>128</v>
      </c>
      <c r="B70" s="96"/>
    </row>
    <row r="71" spans="1:5" ht="42.75" x14ac:dyDescent="0.25">
      <c r="A71" s="98" t="s">
        <v>130</v>
      </c>
      <c r="B71" s="96"/>
    </row>
    <row r="72" spans="1:5" x14ac:dyDescent="0.25">
      <c r="A72" s="97" t="s">
        <v>154</v>
      </c>
      <c r="B72" s="96"/>
    </row>
    <row r="73" spans="1:5" x14ac:dyDescent="0.25">
      <c r="A73" s="97" t="s">
        <v>131</v>
      </c>
      <c r="B73" s="96">
        <v>1</v>
      </c>
    </row>
    <row r="74" spans="1:5" x14ac:dyDescent="0.25">
      <c r="A74" s="97" t="s">
        <v>145</v>
      </c>
      <c r="B74" s="96"/>
    </row>
    <row r="75" spans="1:5" x14ac:dyDescent="0.25">
      <c r="A75" s="97" t="s">
        <v>146</v>
      </c>
      <c r="B75" s="96"/>
    </row>
    <row r="76" spans="1:5" x14ac:dyDescent="0.25">
      <c r="A76" s="97" t="s">
        <v>147</v>
      </c>
      <c r="B76" s="96"/>
    </row>
    <row r="77" spans="1:5" x14ac:dyDescent="0.25">
      <c r="A77" s="97" t="s">
        <v>148</v>
      </c>
      <c r="B77" s="96"/>
    </row>
    <row r="78" spans="1:5" x14ac:dyDescent="0.25">
      <c r="A78" s="99" t="s">
        <v>94</v>
      </c>
      <c r="B78" s="94"/>
    </row>
    <row r="79" spans="1:5" x14ac:dyDescent="0.25">
      <c r="A79" s="99"/>
      <c r="B79" s="94"/>
    </row>
    <row r="80" spans="1:5" x14ac:dyDescent="0.25">
      <c r="A80" s="100" t="s">
        <v>134</v>
      </c>
      <c r="B80" s="96"/>
    </row>
    <row r="81" spans="1:2" ht="42.75" x14ac:dyDescent="0.25">
      <c r="A81" s="98" t="s">
        <v>135</v>
      </c>
      <c r="B81" s="96"/>
    </row>
    <row r="82" spans="1:2" x14ac:dyDescent="0.25">
      <c r="A82" s="97" t="s">
        <v>218</v>
      </c>
      <c r="B82" s="96"/>
    </row>
    <row r="83" spans="1:2" x14ac:dyDescent="0.25">
      <c r="A83" s="97" t="s">
        <v>219</v>
      </c>
      <c r="B83" s="96"/>
    </row>
    <row r="84" spans="1:2" ht="28.5" x14ac:dyDescent="0.25">
      <c r="A84" s="97" t="s">
        <v>220</v>
      </c>
      <c r="B84" s="96">
        <v>3</v>
      </c>
    </row>
    <row r="85" spans="1:2" x14ac:dyDescent="0.25">
      <c r="A85" s="97" t="s">
        <v>221</v>
      </c>
      <c r="B85" s="96"/>
    </row>
    <row r="86" spans="1:2" x14ac:dyDescent="0.25">
      <c r="A86" s="97" t="s">
        <v>222</v>
      </c>
      <c r="B86" s="96"/>
    </row>
    <row r="87" spans="1:2" x14ac:dyDescent="0.25">
      <c r="A87" s="99" t="s">
        <v>94</v>
      </c>
      <c r="B87" s="94">
        <v>3</v>
      </c>
    </row>
    <row r="88" spans="1:2" x14ac:dyDescent="0.25">
      <c r="A88" s="99" t="s">
        <v>138</v>
      </c>
      <c r="B88" s="101">
        <v>1.5</v>
      </c>
    </row>
    <row r="89" spans="1:2" ht="15" customHeight="1" x14ac:dyDescent="0.25">
      <c r="A89" s="139" t="s">
        <v>140</v>
      </c>
      <c r="B89" s="139"/>
    </row>
    <row r="90" spans="1:2" x14ac:dyDescent="0.25">
      <c r="A90" s="104"/>
      <c r="B90" s="104"/>
    </row>
    <row r="91" spans="1:2" ht="15" customHeight="1" x14ac:dyDescent="0.25">
      <c r="A91" s="138" t="s">
        <v>223</v>
      </c>
      <c r="B91" s="138"/>
    </row>
    <row r="92" spans="1:2" x14ac:dyDescent="0.25">
      <c r="A92" s="107" t="s">
        <v>224</v>
      </c>
      <c r="B92" s="101">
        <v>4.5</v>
      </c>
    </row>
  </sheetData>
  <mergeCells count="9">
    <mergeCell ref="A54:B54"/>
    <mergeCell ref="A89:B89"/>
    <mergeCell ref="A91:B91"/>
    <mergeCell ref="A50:B50"/>
    <mergeCell ref="A1:B1"/>
    <mergeCell ref="A2:B2"/>
    <mergeCell ref="A3:B3"/>
    <mergeCell ref="A4:B4"/>
    <mergeCell ref="A53:B53"/>
  </mergeCells>
  <phoneticPr fontId="0" type="noConversion"/>
  <pageMargins left="0.7" right="0.7" top="0.75" bottom="0.75" header="0.51180555555555496" footer="0.51180555555555496"/>
  <pageSetup paperSize="9" scale="68" firstPageNumber="0" orientation="portrait" horizontalDpi="300" verticalDpi="300"/>
  <colBreaks count="1" manualBreakCount="1">
    <brk id="2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H68"/>
  <sheetViews>
    <sheetView zoomScaleNormal="100" workbookViewId="0">
      <selection activeCell="B2" sqref="B2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/>
      <c r="B2" s="49">
        <v>7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227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88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 t="str">
        <f>VLOOKUP(B7,G5:H10,2,0)</f>
        <v>-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88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 t="str">
        <f>VLOOKUP(B10,G13:H15,2,0)</f>
        <v>-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88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 t="str">
        <f>VLOOKUP(B13,G17:H20,2,0)</f>
        <v>-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88</v>
      </c>
    </row>
    <row r="17" spans="1:8" ht="30" customHeight="1" x14ac:dyDescent="0.25">
      <c r="A17" s="67" t="s">
        <v>94</v>
      </c>
      <c r="B17" s="68" t="str">
        <f>VLOOKUP(B16,G22:H25,2,0)</f>
        <v>-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88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 t="str">
        <f>VLOOKUP(B19,G27:H29,2,0)</f>
        <v>-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88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 t="str">
        <f>VLOOKUP(B22,G31:H36,2,0)</f>
        <v>-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 t="str">
        <f>IFERROR((B8+B11+B14+B17+B20+B23)/6,"-")</f>
        <v>-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88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 t="str">
        <f>VLOOKUP(B29,G38:H43,2,0)</f>
        <v>-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88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 t="str">
        <f>VLOOKUP(B32,G27:H29,2,0)</f>
        <v>-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88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 t="str">
        <f>VLOOKUP(B35,G48:H54,2,0)</f>
        <v>-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88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 t="str">
        <f>VLOOKUP(B38,G56:H61,2,0)</f>
        <v>-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 t="str">
        <f>IFERROR((B30+B33+B36+B39)/4,"-")</f>
        <v>-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 t="str">
        <f>IF(OR(B8="-",B11="-",B14="-",B17="-",B20="-",B23="-",B30="-",B33="-",B36="-",B39="-"),"Presenti campi non compilati",IFERROR(B24*B40,"-"))</f>
        <v>Presenti campi non compilati</v>
      </c>
    </row>
    <row r="45" spans="1:8" ht="30" customHeight="1" x14ac:dyDescent="0.25">
      <c r="A45" s="77"/>
      <c r="B45" s="78"/>
    </row>
    <row r="46" spans="1:8" ht="30" customHeight="1" x14ac:dyDescent="0.25">
      <c r="A46" s="126" t="s">
        <v>228</v>
      </c>
      <c r="B46" s="126"/>
    </row>
    <row r="47" spans="1:8" ht="30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3000-000000000000}">
      <formula1>$G$56:$G$61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3000-000001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30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30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30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30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30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30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30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30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3000-00000A000000}">
      <formula1>$G$13:$G$15</formula1>
      <formula2>0</formula2>
    </dataValidation>
  </dataValidations>
  <hyperlinks>
    <hyperlink ref="D4" location="'Indice Schede'!A1" display="Torna all'indice" xr:uid="{00000000-0004-0000-30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67"/>
  <sheetViews>
    <sheetView topLeftCell="A31" zoomScaleNormal="100" workbookViewId="0">
      <selection activeCell="A46" sqref="A46:B46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Schede'!B12,"non utilizzata")</f>
        <v>3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155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/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97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4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107</v>
      </c>
    </row>
    <row r="17" spans="1:8" ht="30" customHeight="1" x14ac:dyDescent="0.25">
      <c r="A17" s="67" t="s">
        <v>94</v>
      </c>
      <c r="B17" s="68">
        <f>VLOOKUP(B16,G22:H25,2,0)</f>
        <v>5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124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5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127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1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3.5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131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VLOOKUP(B35,G47:H53,2,0)</f>
        <v>1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VLOOKUP(B38,G55:H60,2,0)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5.25</v>
      </c>
    </row>
    <row r="45" spans="1:8" ht="30" customHeight="1" x14ac:dyDescent="0.25">
      <c r="A45" s="77"/>
      <c r="B45" s="78"/>
    </row>
    <row r="46" spans="1:8" ht="81.75" customHeight="1" x14ac:dyDescent="0.25">
      <c r="A46" s="130"/>
      <c r="B46" s="130"/>
    </row>
    <row r="47" spans="1:8" ht="12.75" customHeight="1" x14ac:dyDescent="0.25">
      <c r="G47" s="60" t="s">
        <v>88</v>
      </c>
      <c r="H47" t="s">
        <v>89</v>
      </c>
    </row>
    <row r="48" spans="1:8" ht="7.5" customHeight="1" x14ac:dyDescent="0.25">
      <c r="G48" s="60" t="s">
        <v>154</v>
      </c>
      <c r="H48">
        <v>0</v>
      </c>
    </row>
    <row r="49" spans="7:8" ht="30" customHeight="1" x14ac:dyDescent="0.25">
      <c r="G49" s="60" t="s">
        <v>131</v>
      </c>
      <c r="H49">
        <v>1</v>
      </c>
    </row>
    <row r="50" spans="7:8" ht="30" customHeight="1" x14ac:dyDescent="0.25">
      <c r="G50" s="60" t="s">
        <v>145</v>
      </c>
      <c r="H50">
        <v>2</v>
      </c>
    </row>
    <row r="51" spans="7:8" ht="30" customHeight="1" x14ac:dyDescent="0.25">
      <c r="G51" s="60" t="s">
        <v>146</v>
      </c>
      <c r="H51">
        <v>3</v>
      </c>
    </row>
    <row r="52" spans="7:8" ht="30" customHeight="1" x14ac:dyDescent="0.25">
      <c r="G52" s="60" t="s">
        <v>147</v>
      </c>
      <c r="H52">
        <v>4</v>
      </c>
    </row>
    <row r="53" spans="7:8" ht="30" customHeight="1" x14ac:dyDescent="0.25">
      <c r="G53" s="60" t="s">
        <v>148</v>
      </c>
      <c r="H53">
        <v>5</v>
      </c>
    </row>
    <row r="55" spans="7:8" ht="30" customHeight="1" x14ac:dyDescent="0.25">
      <c r="G55" s="60" t="s">
        <v>88</v>
      </c>
      <c r="H55" t="s">
        <v>89</v>
      </c>
    </row>
    <row r="56" spans="7:8" ht="30" customHeight="1" x14ac:dyDescent="0.25">
      <c r="G56" s="60" t="s">
        <v>149</v>
      </c>
      <c r="H56">
        <v>1</v>
      </c>
    </row>
    <row r="57" spans="7:8" ht="30" customHeight="1" x14ac:dyDescent="0.25">
      <c r="G57" s="60" t="s">
        <v>150</v>
      </c>
      <c r="H57">
        <v>2</v>
      </c>
    </row>
    <row r="58" spans="7:8" ht="30" customHeight="1" x14ac:dyDescent="0.25">
      <c r="G58" s="60" t="s">
        <v>136</v>
      </c>
      <c r="H58">
        <v>3</v>
      </c>
    </row>
    <row r="59" spans="7:8" ht="30" customHeight="1" x14ac:dyDescent="0.25">
      <c r="G59" s="60" t="s">
        <v>151</v>
      </c>
      <c r="H59">
        <v>4</v>
      </c>
    </row>
    <row r="60" spans="7:8" ht="30" customHeight="1" x14ac:dyDescent="0.25">
      <c r="G60" s="60" t="s">
        <v>152</v>
      </c>
      <c r="H60">
        <v>5</v>
      </c>
    </row>
    <row r="61" spans="7:8" ht="30" customHeight="1" x14ac:dyDescent="0.25"/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</sheetData>
  <mergeCells count="19">
    <mergeCell ref="A43:B43"/>
    <mergeCell ref="A46:B46"/>
    <mergeCell ref="A21:B21"/>
    <mergeCell ref="A25:B25"/>
    <mergeCell ref="A27:B27"/>
    <mergeCell ref="A28:B28"/>
    <mergeCell ref="A31:B31"/>
    <mergeCell ref="A37:B37"/>
    <mergeCell ref="A34:B34"/>
    <mergeCell ref="D2:E2"/>
    <mergeCell ref="A3:B3"/>
    <mergeCell ref="A4:B4"/>
    <mergeCell ref="D4:F4"/>
    <mergeCell ref="A41:B41"/>
    <mergeCell ref="A9:B9"/>
    <mergeCell ref="A12:B12"/>
    <mergeCell ref="A15:B15"/>
    <mergeCell ref="A18:B18"/>
    <mergeCell ref="A6:B6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0400-000000000000}">
      <formula1>$G$55:$G$60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0400-000001000000}">
      <formula1>$G$47:$G$53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04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04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04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04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04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04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04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04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0400-00000A000000}">
      <formula1>$G$13:$G$15</formula1>
      <formula2>0</formula2>
    </dataValidation>
  </dataValidation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H68"/>
  <sheetViews>
    <sheetView zoomScaleNormal="100" workbookViewId="0">
      <selection activeCell="C24" sqref="C24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 t="str">
        <f>IF(F2="SI",'Indice Schede'!B54,"non utilizzata")</f>
        <v>non utilizzata</v>
      </c>
      <c r="D2" s="124" t="s">
        <v>82</v>
      </c>
      <c r="E2" s="124"/>
      <c r="F2" s="50" t="s">
        <v>84</v>
      </c>
      <c r="H2" t="s">
        <v>20</v>
      </c>
    </row>
    <row r="3" spans="1:8" ht="45" customHeight="1" x14ac:dyDescent="0.25">
      <c r="A3" s="125" t="s">
        <v>227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88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 t="str">
        <f>VLOOKUP(B7,G5:H10,2,0)</f>
        <v>-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88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 t="str">
        <f>VLOOKUP(B10,G13:H15,2,0)</f>
        <v>-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88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 t="str">
        <f>VLOOKUP(B13,G17:H20,2,0)</f>
        <v>-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88</v>
      </c>
    </row>
    <row r="17" spans="1:8" ht="30" customHeight="1" x14ac:dyDescent="0.25">
      <c r="A17" s="67" t="s">
        <v>94</v>
      </c>
      <c r="B17" s="68" t="str">
        <f>VLOOKUP(B16,G22:H25,2,0)</f>
        <v>-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88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 t="str">
        <f>VLOOKUP(B19,G27:H29,2,0)</f>
        <v>-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88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 t="str">
        <f>VLOOKUP(B22,G31:H36,2,0)</f>
        <v>-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 t="str">
        <f>IFERROR((B8+B11+B14+B17+B20+B23)/6,"-")</f>
        <v>-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88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 t="str">
        <f>VLOOKUP(B29,G38:H43,2,0)</f>
        <v>-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88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 t="str">
        <f>VLOOKUP(B32,G27:H29,2,0)</f>
        <v>-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88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 t="str">
        <f>VLOOKUP(B35,G48:H54,2,0)</f>
        <v>-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88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 t="str">
        <f>VLOOKUP(B38,G56:H61,2,0)</f>
        <v>-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 t="str">
        <f>IFERROR((B30+B33+B36+B39)/4,"-")</f>
        <v>-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 t="str">
        <f>IF(OR(B8="-",B11="-",B14="-",B17="-",B20="-",B23="-",B30="-",B33="-",B36="-",B39="-"),"Presenti campi non compilati",IFERROR(B24*B40,"-"))</f>
        <v>Presenti campi non compilati</v>
      </c>
    </row>
    <row r="45" spans="1:8" ht="30" customHeight="1" x14ac:dyDescent="0.25">
      <c r="A45" s="77"/>
      <c r="B45" s="78"/>
    </row>
    <row r="46" spans="1:8" ht="30" customHeight="1" x14ac:dyDescent="0.25">
      <c r="A46" s="126" t="s">
        <v>228</v>
      </c>
      <c r="B46" s="126"/>
    </row>
    <row r="47" spans="1:8" ht="30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3100-000000000000}">
      <formula1>$G$56:$G$61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3100-000001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31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31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31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31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31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31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31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31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3100-00000A000000}">
      <formula1>$G$13:$G$15</formula1>
      <formula2>0</formula2>
    </dataValidation>
  </dataValidations>
  <hyperlinks>
    <hyperlink ref="D4" location="'Indice Schede'!A1" display="Torna all'indice" xr:uid="{00000000-0004-0000-31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H68"/>
  <sheetViews>
    <sheetView topLeftCell="A7" zoomScaleNormal="100" workbookViewId="0">
      <selection activeCell="A25" sqref="A25:B25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 t="str">
        <f>IF(F2="SI",'Indice Schede'!B54,"non utilizzata")</f>
        <v>non utilizzata</v>
      </c>
      <c r="D2" s="124" t="s">
        <v>82</v>
      </c>
      <c r="E2" s="124"/>
      <c r="F2" s="50" t="s">
        <v>84</v>
      </c>
      <c r="H2" t="s">
        <v>20</v>
      </c>
    </row>
    <row r="3" spans="1:8" ht="45" customHeight="1" x14ac:dyDescent="0.25">
      <c r="A3" s="125" t="s">
        <v>227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88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 t="str">
        <f>VLOOKUP(B7,G5:H10,2,0)</f>
        <v>-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88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 t="str">
        <f>VLOOKUP(B10,G13:H15,2,0)</f>
        <v>-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88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 t="str">
        <f>VLOOKUP(B13,G17:H20,2,0)</f>
        <v>-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88</v>
      </c>
    </row>
    <row r="17" spans="1:8" ht="30" customHeight="1" x14ac:dyDescent="0.25">
      <c r="A17" s="67" t="s">
        <v>94</v>
      </c>
      <c r="B17" s="68" t="str">
        <f>VLOOKUP(B16,G22:H25,2,0)</f>
        <v>-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88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 t="str">
        <f>VLOOKUP(B19,G27:H29,2,0)</f>
        <v>-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88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 t="str">
        <f>VLOOKUP(B22,G31:H36,2,0)</f>
        <v>-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 t="str">
        <f>IFERROR((B8+B11+B14+B17+B20+B23)/6,"-")</f>
        <v>-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88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 t="str">
        <f>VLOOKUP(B29,G38:H43,2,0)</f>
        <v>-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88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 t="str">
        <f>VLOOKUP(B32,G27:H29,2,0)</f>
        <v>-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88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 t="str">
        <f>VLOOKUP(B35,G48:H54,2,0)</f>
        <v>-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88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 t="str">
        <f>VLOOKUP(B38,G56:H61,2,0)</f>
        <v>-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 t="str">
        <f>IFERROR((B30+B33+B36+B39)/4,"-")</f>
        <v>-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 t="str">
        <f>IF(OR(B8="-",B11="-",B14="-",B17="-",B20="-",B23="-",B30="-",B33="-",B36="-",B39="-"),"Presenti campi non compilati",IFERROR(B24*B40,"-"))</f>
        <v>Presenti campi non compilati</v>
      </c>
    </row>
    <row r="45" spans="1:8" ht="30" customHeight="1" x14ac:dyDescent="0.25">
      <c r="A45" s="77"/>
      <c r="B45" s="78"/>
    </row>
    <row r="46" spans="1:8" ht="30" customHeight="1" x14ac:dyDescent="0.25">
      <c r="A46" s="126" t="s">
        <v>228</v>
      </c>
      <c r="B46" s="126"/>
    </row>
    <row r="47" spans="1:8" ht="30" customHeight="1" x14ac:dyDescent="0.25">
      <c r="A47" s="130"/>
      <c r="B47" s="130"/>
    </row>
    <row r="48" spans="1:8" ht="12.75" customHeight="1" x14ac:dyDescent="0.25">
      <c r="G48" s="60" t="s">
        <v>88</v>
      </c>
      <c r="H48" t="s">
        <v>89</v>
      </c>
    </row>
    <row r="49" spans="7:8" ht="7.5" customHeight="1" x14ac:dyDescent="0.25">
      <c r="G49" s="60" t="s">
        <v>154</v>
      </c>
      <c r="H49">
        <v>0</v>
      </c>
    </row>
    <row r="50" spans="7:8" ht="30" customHeight="1" x14ac:dyDescent="0.25">
      <c r="G50" s="60" t="s">
        <v>131</v>
      </c>
      <c r="H50">
        <v>1</v>
      </c>
    </row>
    <row r="51" spans="7:8" ht="30" customHeight="1" x14ac:dyDescent="0.25">
      <c r="G51" s="60" t="s">
        <v>145</v>
      </c>
      <c r="H51">
        <v>2</v>
      </c>
    </row>
    <row r="52" spans="7:8" ht="30" customHeight="1" x14ac:dyDescent="0.25">
      <c r="G52" s="60" t="s">
        <v>146</v>
      </c>
      <c r="H52">
        <v>3</v>
      </c>
    </row>
    <row r="53" spans="7:8" ht="30" customHeight="1" x14ac:dyDescent="0.25">
      <c r="G53" s="60" t="s">
        <v>147</v>
      </c>
      <c r="H53">
        <v>4</v>
      </c>
    </row>
    <row r="54" spans="7:8" ht="30" customHeight="1" x14ac:dyDescent="0.25">
      <c r="G54" s="60" t="s">
        <v>148</v>
      </c>
      <c r="H54">
        <v>5</v>
      </c>
    </row>
    <row r="56" spans="7:8" ht="30" customHeight="1" x14ac:dyDescent="0.25">
      <c r="G56" s="60" t="s">
        <v>88</v>
      </c>
      <c r="H56" t="s">
        <v>89</v>
      </c>
    </row>
    <row r="57" spans="7:8" ht="30" customHeight="1" x14ac:dyDescent="0.25">
      <c r="G57" s="60" t="s">
        <v>149</v>
      </c>
      <c r="H57">
        <v>1</v>
      </c>
    </row>
    <row r="58" spans="7:8" ht="30" customHeight="1" x14ac:dyDescent="0.25">
      <c r="G58" s="60" t="s">
        <v>150</v>
      </c>
      <c r="H58">
        <v>2</v>
      </c>
    </row>
    <row r="59" spans="7:8" ht="30" customHeight="1" x14ac:dyDescent="0.25">
      <c r="G59" s="60" t="s">
        <v>136</v>
      </c>
      <c r="H59">
        <v>3</v>
      </c>
    </row>
    <row r="60" spans="7:8" ht="30" customHeight="1" x14ac:dyDescent="0.25">
      <c r="G60" s="60" t="s">
        <v>151</v>
      </c>
      <c r="H60">
        <v>4</v>
      </c>
    </row>
    <row r="61" spans="7:8" ht="30" customHeight="1" x14ac:dyDescent="0.25">
      <c r="G61" s="60" t="s">
        <v>152</v>
      </c>
      <c r="H61">
        <v>5</v>
      </c>
    </row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</sheetData>
  <mergeCells count="20">
    <mergeCell ref="A47:B47"/>
    <mergeCell ref="A25:B25"/>
    <mergeCell ref="A27:B27"/>
    <mergeCell ref="A28:B28"/>
    <mergeCell ref="A31:B31"/>
    <mergeCell ref="A34:B34"/>
    <mergeCell ref="A37:B37"/>
    <mergeCell ref="A41:B41"/>
    <mergeCell ref="A43:B43"/>
    <mergeCell ref="A46:B46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3200-000000000000}">
      <formula1>$G$56:$G$61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3200-000001000000}">
      <formula1>$G$48:$G$54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32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32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32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32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32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32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32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32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3200-00000A000000}">
      <formula1>$G$13:$G$15</formula1>
      <formula2>0</formula2>
    </dataValidation>
  </dataValidations>
  <hyperlinks>
    <hyperlink ref="D4" location="'Indice Schede'!A1" display="Torna all'indice" xr:uid="{00000000-0004-0000-32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"/>
  <sheetViews>
    <sheetView zoomScaleNormal="100" workbookViewId="0"/>
  </sheetViews>
  <sheetFormatPr defaultColWidth="8.7109375" defaultRowHeight="15" x14ac:dyDescent="0.25"/>
  <sheetData/>
  <phoneticPr fontId="0" type="noConversion"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Roman,Normale"&amp;12&amp;A</oddHeader>
    <oddFooter>&amp;C&amp;"Times New Roman,Normale"&amp;12Pagina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"/>
  <sheetViews>
    <sheetView topLeftCell="A16" zoomScaleNormal="100" workbookViewId="0">
      <selection activeCell="J20" sqref="J20"/>
    </sheetView>
  </sheetViews>
  <sheetFormatPr defaultColWidth="8.7109375" defaultRowHeight="15" x14ac:dyDescent="0.25"/>
  <sheetData/>
  <phoneticPr fontId="0" type="noConversion"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Roman,Normale"&amp;12&amp;A</oddHeader>
    <oddFooter>&amp;C&amp;"Times New Roman,Normale"&amp;12Pagina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66"/>
  <sheetViews>
    <sheetView topLeftCell="A31" zoomScaleNormal="100" workbookViewId="0">
      <selection activeCell="B35" sqref="B35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Schede'!B13,"non utilizzata")</f>
        <v>4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156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91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1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107</v>
      </c>
    </row>
    <row r="17" spans="1:8" ht="30" customHeight="1" x14ac:dyDescent="0.25">
      <c r="A17" s="67" t="s">
        <v>94</v>
      </c>
      <c r="B17" s="68">
        <f>VLOOKUP(B16,G22:H25,2,0)</f>
        <v>5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132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4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2.8333333333333335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139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2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131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VLOOKUP(B35,G46:H52,2,0)</f>
        <v>1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VLOOKUP(B38,G54:H59,2,0)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1.75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4.9583333333333339</v>
      </c>
    </row>
    <row r="45" spans="1:8" ht="30" customHeight="1" x14ac:dyDescent="0.25">
      <c r="A45" s="77"/>
      <c r="B45" s="78"/>
    </row>
    <row r="46" spans="1:8" ht="12.75" customHeight="1" x14ac:dyDescent="0.25">
      <c r="G46" s="60" t="s">
        <v>88</v>
      </c>
      <c r="H46" t="s">
        <v>89</v>
      </c>
    </row>
    <row r="47" spans="1:8" ht="7.5" customHeight="1" x14ac:dyDescent="0.25">
      <c r="G47" s="60" t="s">
        <v>154</v>
      </c>
      <c r="H47">
        <v>0</v>
      </c>
    </row>
    <row r="48" spans="1:8" ht="30" customHeight="1" x14ac:dyDescent="0.25">
      <c r="G48" s="60" t="s">
        <v>131</v>
      </c>
      <c r="H48">
        <v>1</v>
      </c>
    </row>
    <row r="49" spans="7:8" ht="30" customHeight="1" x14ac:dyDescent="0.25">
      <c r="G49" s="60" t="s">
        <v>145</v>
      </c>
      <c r="H49">
        <v>2</v>
      </c>
    </row>
    <row r="50" spans="7:8" ht="30" customHeight="1" x14ac:dyDescent="0.25">
      <c r="G50" s="60" t="s">
        <v>146</v>
      </c>
      <c r="H50">
        <v>3</v>
      </c>
    </row>
    <row r="51" spans="7:8" ht="30" customHeight="1" x14ac:dyDescent="0.25">
      <c r="G51" s="60" t="s">
        <v>147</v>
      </c>
      <c r="H51">
        <v>4</v>
      </c>
    </row>
    <row r="52" spans="7:8" ht="30" customHeight="1" x14ac:dyDescent="0.25">
      <c r="G52" s="60" t="s">
        <v>148</v>
      </c>
      <c r="H52">
        <v>5</v>
      </c>
    </row>
    <row r="54" spans="7:8" ht="30" customHeight="1" x14ac:dyDescent="0.25">
      <c r="G54" s="60" t="s">
        <v>88</v>
      </c>
      <c r="H54" t="s">
        <v>89</v>
      </c>
    </row>
    <row r="55" spans="7:8" ht="30" customHeight="1" x14ac:dyDescent="0.25">
      <c r="G55" s="60" t="s">
        <v>149</v>
      </c>
      <c r="H55">
        <v>1</v>
      </c>
    </row>
    <row r="56" spans="7:8" ht="30" customHeight="1" x14ac:dyDescent="0.25">
      <c r="G56" s="60" t="s">
        <v>150</v>
      </c>
      <c r="H56">
        <v>2</v>
      </c>
    </row>
    <row r="57" spans="7:8" ht="30" customHeight="1" x14ac:dyDescent="0.25">
      <c r="G57" s="60" t="s">
        <v>136</v>
      </c>
      <c r="H57">
        <v>3</v>
      </c>
    </row>
    <row r="58" spans="7:8" ht="30" customHeight="1" x14ac:dyDescent="0.25">
      <c r="G58" s="60" t="s">
        <v>151</v>
      </c>
      <c r="H58">
        <v>4</v>
      </c>
    </row>
    <row r="59" spans="7:8" ht="30" customHeight="1" x14ac:dyDescent="0.25">
      <c r="G59" s="60" t="s">
        <v>152</v>
      </c>
      <c r="H59">
        <v>5</v>
      </c>
    </row>
    <row r="60" spans="7:8" ht="30" customHeight="1" x14ac:dyDescent="0.25"/>
    <row r="61" spans="7:8" ht="30" customHeight="1" x14ac:dyDescent="0.25"/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</sheetData>
  <mergeCells count="18">
    <mergeCell ref="A37:B37"/>
    <mergeCell ref="A41:B41"/>
    <mergeCell ref="A43:B43"/>
    <mergeCell ref="A25:B25"/>
    <mergeCell ref="A27:B27"/>
    <mergeCell ref="A28:B28"/>
    <mergeCell ref="A31:B31"/>
    <mergeCell ref="A34:B34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2" xr:uid="{00000000-0002-0000-0500-000000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0500-000001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0500-000002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0500-000003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0500-000004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0500-000005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0500-000006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0500-000007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0500-000008000000}">
      <formula1>$G$13:$G$15</formula1>
      <formula2>0</formula2>
    </dataValidation>
    <dataValidation type="list" allowBlank="1" showInputMessage="1" showErrorMessage="1" promptTitle="Impatto" prompt="Selezionare una delle possibili opzioni dal menu a tendina" sqref="B38" xr:uid="{00000000-0002-0000-0500-000009000000}">
      <formula1>$G$54:$G$59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0500-00000A000000}">
      <formula1>$G$46:$G$52</formula1>
      <formula2>0</formula2>
    </dataValidation>
  </dataValidations>
  <hyperlinks>
    <hyperlink ref="D4" location="'Indice Schede'!A1" display="Torna all'indice" xr:uid="{00000000-0004-0000-05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66"/>
  <sheetViews>
    <sheetView topLeftCell="A31" zoomScaleNormal="100" workbookViewId="0">
      <selection activeCell="B29" sqref="B29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Schede'!B14,"non utilizzata")</f>
        <v>5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157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93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2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107</v>
      </c>
    </row>
    <row r="17" spans="1:8" ht="30" customHeight="1" x14ac:dyDescent="0.25">
      <c r="A17" s="67" t="s">
        <v>94</v>
      </c>
      <c r="B17" s="68">
        <f>VLOOKUP(B16,G22:H25,2,0)</f>
        <v>5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132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4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3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139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2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131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VLOOKUP(B35,G46:H52,2,0)</f>
        <v>1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VLOOKUP(B38,G54:H59,2,0)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1.75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5.25</v>
      </c>
    </row>
    <row r="45" spans="1:8" ht="30" customHeight="1" x14ac:dyDescent="0.25">
      <c r="A45" s="77"/>
      <c r="B45" s="78"/>
    </row>
    <row r="46" spans="1:8" ht="12.75" customHeight="1" x14ac:dyDescent="0.25">
      <c r="G46" s="60" t="s">
        <v>88</v>
      </c>
      <c r="H46" t="s">
        <v>89</v>
      </c>
    </row>
    <row r="47" spans="1:8" ht="7.5" customHeight="1" x14ac:dyDescent="0.25">
      <c r="G47" s="60" t="s">
        <v>154</v>
      </c>
      <c r="H47">
        <v>0</v>
      </c>
    </row>
    <row r="48" spans="1:8" ht="30" customHeight="1" x14ac:dyDescent="0.25">
      <c r="G48" s="60" t="s">
        <v>131</v>
      </c>
      <c r="H48">
        <v>1</v>
      </c>
    </row>
    <row r="49" spans="7:8" ht="30" customHeight="1" x14ac:dyDescent="0.25">
      <c r="G49" s="60" t="s">
        <v>145</v>
      </c>
      <c r="H49">
        <v>2</v>
      </c>
    </row>
    <row r="50" spans="7:8" ht="30" customHeight="1" x14ac:dyDescent="0.25">
      <c r="G50" s="60" t="s">
        <v>146</v>
      </c>
      <c r="H50">
        <v>3</v>
      </c>
    </row>
    <row r="51" spans="7:8" ht="30" customHeight="1" x14ac:dyDescent="0.25">
      <c r="G51" s="60" t="s">
        <v>147</v>
      </c>
      <c r="H51">
        <v>4</v>
      </c>
    </row>
    <row r="52" spans="7:8" ht="30" customHeight="1" x14ac:dyDescent="0.25">
      <c r="G52" s="60" t="s">
        <v>148</v>
      </c>
      <c r="H52">
        <v>5</v>
      </c>
    </row>
    <row r="54" spans="7:8" ht="30" customHeight="1" x14ac:dyDescent="0.25">
      <c r="G54" s="60" t="s">
        <v>88</v>
      </c>
      <c r="H54" t="s">
        <v>89</v>
      </c>
    </row>
    <row r="55" spans="7:8" ht="30" customHeight="1" x14ac:dyDescent="0.25">
      <c r="G55" s="60" t="s">
        <v>149</v>
      </c>
      <c r="H55">
        <v>1</v>
      </c>
    </row>
    <row r="56" spans="7:8" ht="30" customHeight="1" x14ac:dyDescent="0.25">
      <c r="G56" s="60" t="s">
        <v>150</v>
      </c>
      <c r="H56">
        <v>2</v>
      </c>
    </row>
    <row r="57" spans="7:8" ht="30" customHeight="1" x14ac:dyDescent="0.25">
      <c r="G57" s="60" t="s">
        <v>136</v>
      </c>
      <c r="H57">
        <v>3</v>
      </c>
    </row>
    <row r="58" spans="7:8" ht="30" customHeight="1" x14ac:dyDescent="0.25">
      <c r="G58" s="60" t="s">
        <v>151</v>
      </c>
      <c r="H58">
        <v>4</v>
      </c>
    </row>
    <row r="59" spans="7:8" ht="30" customHeight="1" x14ac:dyDescent="0.25">
      <c r="G59" s="60" t="s">
        <v>152</v>
      </c>
      <c r="H59">
        <v>5</v>
      </c>
    </row>
    <row r="60" spans="7:8" ht="30" customHeight="1" x14ac:dyDescent="0.25"/>
    <row r="61" spans="7:8" ht="30" customHeight="1" x14ac:dyDescent="0.25"/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</sheetData>
  <mergeCells count="18">
    <mergeCell ref="A37:B37"/>
    <mergeCell ref="A41:B41"/>
    <mergeCell ref="A43:B43"/>
    <mergeCell ref="A25:B25"/>
    <mergeCell ref="A27:B27"/>
    <mergeCell ref="A28:B28"/>
    <mergeCell ref="A31:B31"/>
    <mergeCell ref="A34:B34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Criterio" prompt="Selezionare una delle possibili opzioni dal menu a tendina" sqref="B10" xr:uid="{00000000-0002-0000-0600-000000000000}">
      <formula1>$G$13:$G$15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0600-000001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0600-000002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0600-000003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0600-000004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0600-000005000000}">
      <formula1>$G$31:$G$36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0600-000006000000}">
      <formula1>$H$2:$H$3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0600-000007000000}">
      <formula1>$G$38:$G$43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0600-000008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0600-000009000000}">
      <formula1>$G$46:$G$52</formula1>
      <formula2>0</formula2>
    </dataValidation>
    <dataValidation type="list" allowBlank="1" showInputMessage="1" showErrorMessage="1" promptTitle="Impatto" prompt="Selezionare una delle possibili opzioni dal menu a tendina" sqref="B38" xr:uid="{00000000-0002-0000-0600-00000A000000}">
      <formula1>$G$54:$G$59</formula1>
      <formula2>0</formula2>
    </dataValidation>
  </dataValidations>
  <hyperlinks>
    <hyperlink ref="D4" location="'Indice Schede'!A1" display="Torna all'indice" xr:uid="{00000000-0004-0000-06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66"/>
  <sheetViews>
    <sheetView topLeftCell="A37" zoomScaleNormal="100" workbookViewId="0">
      <selection activeCell="D32" sqref="D32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Schede'!B15,"non utilizzata")</f>
        <v>6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158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91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1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103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f>VLOOKUP(B13,G17:H20,2,0)</f>
        <v>1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107</v>
      </c>
    </row>
    <row r="17" spans="1:8" ht="30" customHeight="1" x14ac:dyDescent="0.25">
      <c r="A17" s="67" t="s">
        <v>94</v>
      </c>
      <c r="B17" s="68">
        <f>VLOOKUP(B16,G22:H25,2,0)</f>
        <v>5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127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1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2.3333333333333335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VLOOKUP(B35,G46:H52,2,0)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VLOOKUP(B38,G54:H59,2,0)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1.25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2.916666666666667</v>
      </c>
    </row>
    <row r="45" spans="1:8" ht="30" customHeight="1" x14ac:dyDescent="0.25">
      <c r="A45" s="77"/>
      <c r="B45" s="78"/>
    </row>
    <row r="46" spans="1:8" ht="12.75" customHeight="1" x14ac:dyDescent="0.25">
      <c r="G46" s="60" t="s">
        <v>88</v>
      </c>
      <c r="H46" t="s">
        <v>89</v>
      </c>
    </row>
    <row r="47" spans="1:8" ht="7.5" customHeight="1" x14ac:dyDescent="0.25">
      <c r="G47" s="60" t="s">
        <v>154</v>
      </c>
      <c r="H47">
        <v>0</v>
      </c>
    </row>
    <row r="48" spans="1:8" ht="30" customHeight="1" x14ac:dyDescent="0.25">
      <c r="G48" s="60" t="s">
        <v>131</v>
      </c>
      <c r="H48">
        <v>1</v>
      </c>
    </row>
    <row r="49" spans="7:8" ht="30" customHeight="1" x14ac:dyDescent="0.25">
      <c r="G49" s="60" t="s">
        <v>145</v>
      </c>
      <c r="H49">
        <v>2</v>
      </c>
    </row>
    <row r="50" spans="7:8" ht="30" customHeight="1" x14ac:dyDescent="0.25">
      <c r="G50" s="60" t="s">
        <v>146</v>
      </c>
      <c r="H50">
        <v>3</v>
      </c>
    </row>
    <row r="51" spans="7:8" ht="30" customHeight="1" x14ac:dyDescent="0.25">
      <c r="G51" s="60" t="s">
        <v>147</v>
      </c>
      <c r="H51">
        <v>4</v>
      </c>
    </row>
    <row r="52" spans="7:8" ht="30" customHeight="1" x14ac:dyDescent="0.25">
      <c r="G52" s="60" t="s">
        <v>148</v>
      </c>
      <c r="H52">
        <v>5</v>
      </c>
    </row>
    <row r="54" spans="7:8" ht="30" customHeight="1" x14ac:dyDescent="0.25">
      <c r="G54" s="60" t="s">
        <v>88</v>
      </c>
      <c r="H54" t="s">
        <v>89</v>
      </c>
    </row>
    <row r="55" spans="7:8" ht="30" customHeight="1" x14ac:dyDescent="0.25">
      <c r="G55" s="60" t="s">
        <v>149</v>
      </c>
      <c r="H55">
        <v>1</v>
      </c>
    </row>
    <row r="56" spans="7:8" ht="30" customHeight="1" x14ac:dyDescent="0.25">
      <c r="G56" s="60" t="s">
        <v>150</v>
      </c>
      <c r="H56">
        <v>2</v>
      </c>
    </row>
    <row r="57" spans="7:8" ht="30" customHeight="1" x14ac:dyDescent="0.25">
      <c r="G57" s="60" t="s">
        <v>136</v>
      </c>
      <c r="H57">
        <v>3</v>
      </c>
    </row>
    <row r="58" spans="7:8" ht="30" customHeight="1" x14ac:dyDescent="0.25">
      <c r="G58" s="60" t="s">
        <v>151</v>
      </c>
      <c r="H58">
        <v>4</v>
      </c>
    </row>
    <row r="59" spans="7:8" ht="30" customHeight="1" x14ac:dyDescent="0.25">
      <c r="G59" s="60" t="s">
        <v>152</v>
      </c>
      <c r="H59">
        <v>5</v>
      </c>
    </row>
    <row r="60" spans="7:8" ht="30" customHeight="1" x14ac:dyDescent="0.25"/>
    <row r="61" spans="7:8" ht="30" customHeight="1" x14ac:dyDescent="0.25"/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</sheetData>
  <mergeCells count="18">
    <mergeCell ref="A37:B37"/>
    <mergeCell ref="A41:B41"/>
    <mergeCell ref="A43:B43"/>
    <mergeCell ref="A25:B25"/>
    <mergeCell ref="A27:B27"/>
    <mergeCell ref="A28:B28"/>
    <mergeCell ref="A31:B31"/>
    <mergeCell ref="A34:B34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0700-000000000000}">
      <formula1>$G$54:$G$59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0700-000001000000}">
      <formula1>$G$46:$G$52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07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07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07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07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07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07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07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07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0700-00000A000000}">
      <formula1>$G$13:$G$15</formula1>
      <formula2>0</formula2>
    </dataValidation>
  </dataValidations>
  <hyperlinks>
    <hyperlink ref="D4" location="'Indice Schede'!A1" display="Torna all'indice" xr:uid="{00000000-0004-0000-0700-000000000000}"/>
  </hyperlinks>
  <pageMargins left="0.7" right="0.7" top="0.75" bottom="0.75" header="0.51180555555555496" footer="0.51180555555555496"/>
  <pageSetup paperSize="9" scale="68" firstPageNumber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H66"/>
  <sheetViews>
    <sheetView topLeftCell="A37" zoomScaleNormal="100" workbookViewId="0">
      <selection activeCell="B44" sqref="B44"/>
    </sheetView>
  </sheetViews>
  <sheetFormatPr defaultColWidth="8.7109375" defaultRowHeight="15" x14ac:dyDescent="0.25"/>
  <cols>
    <col min="1" max="1" width="85.7109375" customWidth="1"/>
    <col min="2" max="2" width="42" customWidth="1"/>
    <col min="3" max="3" width="5.5703125" customWidth="1"/>
    <col min="4" max="6" width="8.7109375" customWidth="1"/>
    <col min="7" max="7" width="43.140625" hidden="1" customWidth="1"/>
    <col min="8" max="8" width="9.140625" hidden="1" customWidth="1"/>
  </cols>
  <sheetData>
    <row r="2" spans="1:8" ht="24" customHeight="1" x14ac:dyDescent="0.25">
      <c r="A2" s="48" t="s">
        <v>81</v>
      </c>
      <c r="B2" s="49">
        <f>IF(F2="SI",'Indice Schede'!B16,"non utilizzata")</f>
        <v>7</v>
      </c>
      <c r="D2" s="124" t="s">
        <v>82</v>
      </c>
      <c r="E2" s="124"/>
      <c r="F2" s="50" t="s">
        <v>20</v>
      </c>
      <c r="H2" t="s">
        <v>20</v>
      </c>
    </row>
    <row r="3" spans="1:8" ht="45" customHeight="1" x14ac:dyDescent="0.25">
      <c r="A3" s="125" t="s">
        <v>159</v>
      </c>
      <c r="B3" s="125"/>
      <c r="H3" t="s">
        <v>84</v>
      </c>
    </row>
    <row r="4" spans="1:8" ht="31.5" customHeight="1" x14ac:dyDescent="0.25">
      <c r="A4" s="126" t="s">
        <v>85</v>
      </c>
      <c r="B4" s="126"/>
      <c r="D4" s="127" t="s">
        <v>22</v>
      </c>
      <c r="E4" s="127"/>
      <c r="F4" s="127"/>
    </row>
    <row r="5" spans="1:8" x14ac:dyDescent="0.25">
      <c r="A5" s="51" t="s">
        <v>86</v>
      </c>
      <c r="B5" s="52" t="s">
        <v>87</v>
      </c>
      <c r="G5" s="53" t="s">
        <v>88</v>
      </c>
      <c r="H5" t="s">
        <v>89</v>
      </c>
    </row>
    <row r="6" spans="1:8" ht="30" customHeight="1" x14ac:dyDescent="0.25">
      <c r="A6" s="129" t="s">
        <v>90</v>
      </c>
      <c r="B6" s="129"/>
      <c r="G6" s="54" t="s">
        <v>91</v>
      </c>
      <c r="H6">
        <v>1</v>
      </c>
    </row>
    <row r="7" spans="1:8" ht="30" customHeight="1" x14ac:dyDescent="0.25">
      <c r="A7" s="55" t="s">
        <v>92</v>
      </c>
      <c r="B7" s="56" t="s">
        <v>95</v>
      </c>
      <c r="G7" s="57" t="s">
        <v>93</v>
      </c>
      <c r="H7">
        <v>2</v>
      </c>
    </row>
    <row r="8" spans="1:8" ht="30" customHeight="1" x14ac:dyDescent="0.25">
      <c r="A8" s="58" t="s">
        <v>94</v>
      </c>
      <c r="B8" s="59">
        <f>VLOOKUP(B7,G5:H10,2,0)</f>
        <v>3</v>
      </c>
      <c r="G8" s="60" t="s">
        <v>95</v>
      </c>
      <c r="H8">
        <v>3</v>
      </c>
    </row>
    <row r="9" spans="1:8" ht="30" customHeight="1" x14ac:dyDescent="0.25">
      <c r="A9" s="129" t="s">
        <v>96</v>
      </c>
      <c r="B9" s="129"/>
      <c r="G9" s="60" t="s">
        <v>97</v>
      </c>
      <c r="H9">
        <v>4</v>
      </c>
    </row>
    <row r="10" spans="1:8" ht="30" customHeight="1" x14ac:dyDescent="0.25">
      <c r="A10" s="61" t="s">
        <v>98</v>
      </c>
      <c r="B10" s="62" t="s">
        <v>99</v>
      </c>
      <c r="G10" s="60" t="s">
        <v>100</v>
      </c>
      <c r="H10">
        <v>5</v>
      </c>
    </row>
    <row r="11" spans="1:8" ht="30" customHeight="1" x14ac:dyDescent="0.25">
      <c r="A11" s="63" t="s">
        <v>94</v>
      </c>
      <c r="B11" s="59">
        <f>VLOOKUP(B10,G13:H15,2,0)</f>
        <v>5</v>
      </c>
    </row>
    <row r="12" spans="1:8" ht="30" customHeight="1" x14ac:dyDescent="0.25">
      <c r="A12" s="129" t="s">
        <v>101</v>
      </c>
      <c r="B12" s="129"/>
      <c r="G12" s="64"/>
    </row>
    <row r="13" spans="1:8" ht="30" customHeight="1" x14ac:dyDescent="0.25">
      <c r="A13" s="65" t="s">
        <v>102</v>
      </c>
      <c r="B13" s="62" t="s">
        <v>111</v>
      </c>
      <c r="G13" s="60" t="s">
        <v>88</v>
      </c>
      <c r="H13" t="s">
        <v>89</v>
      </c>
    </row>
    <row r="14" spans="1:8" ht="30" customHeight="1" x14ac:dyDescent="0.25">
      <c r="A14" s="63" t="s">
        <v>94</v>
      </c>
      <c r="B14" s="59">
        <v>2</v>
      </c>
      <c r="G14" s="60" t="s">
        <v>104</v>
      </c>
      <c r="H14">
        <v>2</v>
      </c>
    </row>
    <row r="15" spans="1:8" ht="30" customHeight="1" x14ac:dyDescent="0.25">
      <c r="A15" s="129" t="s">
        <v>105</v>
      </c>
      <c r="B15" s="129"/>
      <c r="G15" s="60" t="s">
        <v>99</v>
      </c>
      <c r="H15">
        <v>5</v>
      </c>
    </row>
    <row r="16" spans="1:8" ht="39" customHeight="1" x14ac:dyDescent="0.25">
      <c r="A16" s="66" t="s">
        <v>106</v>
      </c>
      <c r="B16" s="56" t="s">
        <v>107</v>
      </c>
    </row>
    <row r="17" spans="1:8" ht="30" customHeight="1" x14ac:dyDescent="0.25">
      <c r="A17" s="67" t="s">
        <v>94</v>
      </c>
      <c r="B17" s="68">
        <f>VLOOKUP(B16,G22:H25,2,0)</f>
        <v>5</v>
      </c>
      <c r="G17" s="60" t="s">
        <v>88</v>
      </c>
      <c r="H17" t="s">
        <v>89</v>
      </c>
    </row>
    <row r="18" spans="1:8" ht="30" customHeight="1" x14ac:dyDescent="0.25">
      <c r="A18" s="129" t="s">
        <v>108</v>
      </c>
      <c r="B18" s="129"/>
      <c r="G18" s="69" t="s">
        <v>103</v>
      </c>
      <c r="H18">
        <v>1</v>
      </c>
    </row>
    <row r="19" spans="1:8" ht="30" customHeight="1" x14ac:dyDescent="0.25">
      <c r="A19" s="70" t="s">
        <v>109</v>
      </c>
      <c r="B19" s="56" t="s">
        <v>110</v>
      </c>
      <c r="G19" s="69" t="s">
        <v>111</v>
      </c>
      <c r="H19">
        <v>3</v>
      </c>
    </row>
    <row r="20" spans="1:8" ht="30" customHeight="1" x14ac:dyDescent="0.25">
      <c r="A20" s="67" t="s">
        <v>94</v>
      </c>
      <c r="B20" s="68">
        <f>VLOOKUP(B19,G27:H29,2,0)</f>
        <v>1</v>
      </c>
      <c r="G20" s="69" t="s">
        <v>112</v>
      </c>
      <c r="H20">
        <v>5</v>
      </c>
    </row>
    <row r="21" spans="1:8" ht="30" customHeight="1" x14ac:dyDescent="0.25">
      <c r="A21" s="129" t="s">
        <v>113</v>
      </c>
      <c r="B21" s="129"/>
    </row>
    <row r="22" spans="1:8" ht="30" customHeight="1" x14ac:dyDescent="0.25">
      <c r="A22" s="70" t="s">
        <v>114</v>
      </c>
      <c r="B22" s="56" t="s">
        <v>127</v>
      </c>
      <c r="G22" s="60" t="s">
        <v>88</v>
      </c>
      <c r="H22" t="s">
        <v>89</v>
      </c>
    </row>
    <row r="23" spans="1:8" ht="30" customHeight="1" x14ac:dyDescent="0.25">
      <c r="A23" s="67" t="s">
        <v>94</v>
      </c>
      <c r="B23" s="68">
        <f>VLOOKUP(B22,G31:H36,2,0)</f>
        <v>1</v>
      </c>
      <c r="G23" s="69" t="s">
        <v>116</v>
      </c>
      <c r="H23">
        <v>1</v>
      </c>
    </row>
    <row r="24" spans="1:8" ht="30" customHeight="1" x14ac:dyDescent="0.25">
      <c r="A24" s="71" t="s">
        <v>117</v>
      </c>
      <c r="B24" s="72">
        <f>IFERROR((B8+B11+B14+B17+B20+B23)/6,"-")</f>
        <v>2.8333333333333335</v>
      </c>
      <c r="G24" s="73" t="s">
        <v>118</v>
      </c>
      <c r="H24">
        <v>3</v>
      </c>
    </row>
    <row r="25" spans="1:8" ht="30" customHeight="1" x14ac:dyDescent="0.25">
      <c r="A25" s="128" t="s">
        <v>119</v>
      </c>
      <c r="B25" s="128"/>
      <c r="G25" s="69" t="s">
        <v>107</v>
      </c>
      <c r="H25">
        <v>5</v>
      </c>
    </row>
    <row r="26" spans="1:8" ht="9.75" customHeight="1" x14ac:dyDescent="0.25"/>
    <row r="27" spans="1:8" ht="30" customHeight="1" x14ac:dyDescent="0.25">
      <c r="A27" s="126" t="s">
        <v>120</v>
      </c>
      <c r="B27" s="126"/>
      <c r="G27" s="60" t="s">
        <v>88</v>
      </c>
      <c r="H27" t="s">
        <v>89</v>
      </c>
    </row>
    <row r="28" spans="1:8" ht="30" customHeight="1" x14ac:dyDescent="0.25">
      <c r="A28" s="129" t="s">
        <v>121</v>
      </c>
      <c r="B28" s="129"/>
      <c r="G28" s="69" t="s">
        <v>110</v>
      </c>
      <c r="H28">
        <v>1</v>
      </c>
    </row>
    <row r="29" spans="1:8" ht="66.75" customHeight="1" x14ac:dyDescent="0.25">
      <c r="A29" s="70" t="s">
        <v>122</v>
      </c>
      <c r="B29" s="56" t="s">
        <v>137</v>
      </c>
      <c r="G29" s="69" t="s">
        <v>124</v>
      </c>
      <c r="H29">
        <v>5</v>
      </c>
    </row>
    <row r="30" spans="1:8" ht="30" customHeight="1" x14ac:dyDescent="0.25">
      <c r="A30" s="67" t="s">
        <v>94</v>
      </c>
      <c r="B30" s="68">
        <f>VLOOKUP(B29,G38:H43,2,0)</f>
        <v>1</v>
      </c>
    </row>
    <row r="31" spans="1:8" ht="30" customHeight="1" x14ac:dyDescent="0.25">
      <c r="A31" s="129" t="s">
        <v>125</v>
      </c>
      <c r="B31" s="129"/>
      <c r="G31" s="60" t="s">
        <v>88</v>
      </c>
      <c r="H31" t="s">
        <v>89</v>
      </c>
    </row>
    <row r="32" spans="1:8" ht="42" customHeight="1" x14ac:dyDescent="0.25">
      <c r="A32" s="70" t="s">
        <v>126</v>
      </c>
      <c r="B32" s="56" t="s">
        <v>110</v>
      </c>
      <c r="G32" s="69" t="s">
        <v>127</v>
      </c>
      <c r="H32">
        <v>1</v>
      </c>
    </row>
    <row r="33" spans="1:8" ht="43.5" customHeight="1" x14ac:dyDescent="0.25">
      <c r="A33" s="67" t="s">
        <v>94</v>
      </c>
      <c r="B33" s="68">
        <f>VLOOKUP(B32,G27:H29,2,0)</f>
        <v>1</v>
      </c>
      <c r="G33" s="69" t="s">
        <v>115</v>
      </c>
      <c r="H33">
        <v>2</v>
      </c>
    </row>
    <row r="34" spans="1:8" ht="30" customHeight="1" x14ac:dyDescent="0.25">
      <c r="A34" s="129" t="s">
        <v>128</v>
      </c>
      <c r="B34" s="129"/>
      <c r="G34" s="69" t="s">
        <v>129</v>
      </c>
      <c r="H34">
        <v>3</v>
      </c>
    </row>
    <row r="35" spans="1:8" ht="30" customHeight="1" x14ac:dyDescent="0.25">
      <c r="A35" s="70" t="s">
        <v>130</v>
      </c>
      <c r="B35" s="56" t="s">
        <v>154</v>
      </c>
      <c r="G35" s="69" t="s">
        <v>132</v>
      </c>
      <c r="H35">
        <v>4</v>
      </c>
    </row>
    <row r="36" spans="1:8" ht="30" customHeight="1" x14ac:dyDescent="0.25">
      <c r="A36" s="67" t="s">
        <v>94</v>
      </c>
      <c r="B36" s="68">
        <f>VLOOKUP(B35,G46:H52,2,0)</f>
        <v>0</v>
      </c>
      <c r="G36" s="69" t="s">
        <v>133</v>
      </c>
      <c r="H36">
        <v>5</v>
      </c>
    </row>
    <row r="37" spans="1:8" ht="30" customHeight="1" x14ac:dyDescent="0.25">
      <c r="A37" s="129" t="s">
        <v>134</v>
      </c>
      <c r="B37" s="129"/>
    </row>
    <row r="38" spans="1:8" ht="30" customHeight="1" x14ac:dyDescent="0.25">
      <c r="A38" s="70" t="s">
        <v>135</v>
      </c>
      <c r="B38" s="56" t="s">
        <v>136</v>
      </c>
      <c r="G38" s="60" t="s">
        <v>88</v>
      </c>
      <c r="H38" t="s">
        <v>89</v>
      </c>
    </row>
    <row r="39" spans="1:8" ht="30" customHeight="1" x14ac:dyDescent="0.25">
      <c r="A39" s="67" t="s">
        <v>94</v>
      </c>
      <c r="B39" s="68">
        <f>VLOOKUP(B38,G54:H59,2,0)</f>
        <v>3</v>
      </c>
      <c r="G39" s="60" t="s">
        <v>137</v>
      </c>
      <c r="H39">
        <v>1</v>
      </c>
    </row>
    <row r="40" spans="1:8" ht="30" customHeight="1" x14ac:dyDescent="0.25">
      <c r="A40" s="74" t="s">
        <v>138</v>
      </c>
      <c r="B40" s="72">
        <f>IFERROR((B30+B33+B36+B39)/4,"-")</f>
        <v>1.25</v>
      </c>
      <c r="G40" s="60" t="s">
        <v>139</v>
      </c>
      <c r="H40">
        <v>2</v>
      </c>
    </row>
    <row r="41" spans="1:8" ht="30" customHeight="1" x14ac:dyDescent="0.25">
      <c r="A41" s="128" t="s">
        <v>140</v>
      </c>
      <c r="B41" s="128"/>
      <c r="G41" s="60" t="s">
        <v>123</v>
      </c>
      <c r="H41">
        <v>3</v>
      </c>
    </row>
    <row r="42" spans="1:8" ht="30" customHeight="1" x14ac:dyDescent="0.25">
      <c r="A42" s="75"/>
      <c r="B42" s="75"/>
      <c r="G42" s="60" t="s">
        <v>141</v>
      </c>
      <c r="H42">
        <v>4</v>
      </c>
    </row>
    <row r="43" spans="1:8" ht="30" customHeight="1" x14ac:dyDescent="0.25">
      <c r="A43" s="126" t="s">
        <v>142</v>
      </c>
      <c r="B43" s="126"/>
      <c r="G43" s="60" t="s">
        <v>143</v>
      </c>
      <c r="H43">
        <v>5</v>
      </c>
    </row>
    <row r="44" spans="1:8" ht="30" customHeight="1" x14ac:dyDescent="0.25">
      <c r="A44" s="76" t="s">
        <v>144</v>
      </c>
      <c r="B44" s="72">
        <f>IF(OR(B8="-",B11="-",B14="-",B17="-",B20="-",B23="-",B30="-",B33="-",B36="-",B39="-"),"Presenti campi non compilati",IFERROR(B24*B40,"-"))</f>
        <v>3.541666666666667</v>
      </c>
    </row>
    <row r="45" spans="1:8" ht="30" customHeight="1" x14ac:dyDescent="0.25">
      <c r="A45" s="77"/>
      <c r="B45" s="78"/>
    </row>
    <row r="46" spans="1:8" ht="45" customHeight="1" x14ac:dyDescent="0.25">
      <c r="G46" s="60" t="s">
        <v>88</v>
      </c>
      <c r="H46" t="s">
        <v>89</v>
      </c>
    </row>
    <row r="47" spans="1:8" ht="34.5" customHeight="1" x14ac:dyDescent="0.25">
      <c r="G47" s="60" t="s">
        <v>154</v>
      </c>
      <c r="H47">
        <v>0</v>
      </c>
    </row>
    <row r="48" spans="1:8" ht="30" customHeight="1" x14ac:dyDescent="0.25">
      <c r="G48" s="60" t="s">
        <v>131</v>
      </c>
      <c r="H48">
        <v>1</v>
      </c>
    </row>
    <row r="49" spans="7:8" ht="30" customHeight="1" x14ac:dyDescent="0.25">
      <c r="G49" s="60" t="s">
        <v>145</v>
      </c>
      <c r="H49">
        <v>2</v>
      </c>
    </row>
    <row r="50" spans="7:8" ht="30" customHeight="1" x14ac:dyDescent="0.25">
      <c r="G50" s="60" t="s">
        <v>146</v>
      </c>
      <c r="H50">
        <v>3</v>
      </c>
    </row>
    <row r="51" spans="7:8" ht="30" customHeight="1" x14ac:dyDescent="0.25">
      <c r="G51" s="60" t="s">
        <v>147</v>
      </c>
      <c r="H51">
        <v>4</v>
      </c>
    </row>
    <row r="52" spans="7:8" ht="30" customHeight="1" x14ac:dyDescent="0.25">
      <c r="G52" s="60" t="s">
        <v>148</v>
      </c>
      <c r="H52">
        <v>5</v>
      </c>
    </row>
    <row r="54" spans="7:8" ht="30" customHeight="1" x14ac:dyDescent="0.25">
      <c r="G54" s="60" t="s">
        <v>88</v>
      </c>
      <c r="H54" t="s">
        <v>89</v>
      </c>
    </row>
    <row r="55" spans="7:8" ht="30" customHeight="1" x14ac:dyDescent="0.25">
      <c r="G55" s="60" t="s">
        <v>149</v>
      </c>
      <c r="H55">
        <v>1</v>
      </c>
    </row>
    <row r="56" spans="7:8" ht="30" customHeight="1" x14ac:dyDescent="0.25">
      <c r="G56" s="60" t="s">
        <v>150</v>
      </c>
      <c r="H56">
        <v>2</v>
      </c>
    </row>
    <row r="57" spans="7:8" ht="30" customHeight="1" x14ac:dyDescent="0.25">
      <c r="G57" s="60" t="s">
        <v>136</v>
      </c>
      <c r="H57">
        <v>3</v>
      </c>
    </row>
    <row r="58" spans="7:8" ht="30" customHeight="1" x14ac:dyDescent="0.25">
      <c r="G58" s="60" t="s">
        <v>151</v>
      </c>
      <c r="H58">
        <v>4</v>
      </c>
    </row>
    <row r="59" spans="7:8" ht="30" customHeight="1" x14ac:dyDescent="0.25">
      <c r="G59" s="60" t="s">
        <v>152</v>
      </c>
      <c r="H59">
        <v>5</v>
      </c>
    </row>
    <row r="60" spans="7:8" ht="30" customHeight="1" x14ac:dyDescent="0.25"/>
    <row r="61" spans="7:8" ht="30" customHeight="1" x14ac:dyDescent="0.25"/>
    <row r="62" spans="7:8" ht="30" customHeight="1" x14ac:dyDescent="0.25"/>
    <row r="63" spans="7:8" ht="30" customHeight="1" x14ac:dyDescent="0.25"/>
    <row r="64" spans="7:8" ht="30" customHeight="1" x14ac:dyDescent="0.25"/>
    <row r="65" ht="30" customHeight="1" x14ac:dyDescent="0.25"/>
    <row r="66" ht="30" customHeight="1" x14ac:dyDescent="0.25"/>
  </sheetData>
  <mergeCells count="18">
    <mergeCell ref="A37:B37"/>
    <mergeCell ref="A41:B41"/>
    <mergeCell ref="A43:B43"/>
    <mergeCell ref="A25:B25"/>
    <mergeCell ref="A27:B27"/>
    <mergeCell ref="A28:B28"/>
    <mergeCell ref="A31:B31"/>
    <mergeCell ref="A34:B34"/>
    <mergeCell ref="A21:B21"/>
    <mergeCell ref="D2:E2"/>
    <mergeCell ref="A3:B3"/>
    <mergeCell ref="A4:B4"/>
    <mergeCell ref="D4:F4"/>
    <mergeCell ref="A6:B6"/>
    <mergeCell ref="A9:B9"/>
    <mergeCell ref="A12:B12"/>
    <mergeCell ref="A15:B15"/>
    <mergeCell ref="A18:B18"/>
  </mergeCells>
  <phoneticPr fontId="0" type="noConversion"/>
  <dataValidations count="11">
    <dataValidation type="list" allowBlank="1" showInputMessage="1" showErrorMessage="1" promptTitle="Impatto" prompt="Selezionare una delle possibili opzioni dal menu a tendina" sqref="B38" xr:uid="{00000000-0002-0000-0800-000000000000}">
      <formula1>$G$54:$G$59</formula1>
      <formula2>0</formula2>
    </dataValidation>
    <dataValidation type="list" allowBlank="1" showInputMessage="1" showErrorMessage="1" promptTitle="Impatto" prompt="Selezionare una delle possibili opzioni dal menu a tendina" sqref="B35" xr:uid="{00000000-0002-0000-0800-000001000000}">
      <formula1>$G$46:$G$52</formula1>
      <formula2>0</formula2>
    </dataValidation>
    <dataValidation type="list" allowBlank="1" showInputMessage="1" showErrorMessage="1" promptTitle="Impatto" prompt="Selezionare una delle possibili opzioni dal menu a tendina" sqref="B32" xr:uid="{00000000-0002-0000-0800-000002000000}">
      <formula1>$G$27:$G$29</formula1>
      <formula2>0</formula2>
    </dataValidation>
    <dataValidation type="list" allowBlank="1" showInputMessage="1" showErrorMessage="1" promptTitle="Impatto" prompt="Selezionare una delle possibili opzioni dal menu a tendina" sqref="B29" xr:uid="{00000000-0002-0000-0800-000003000000}">
      <formula1>$G$38:$G$43</formula1>
      <formula2>0</formula2>
    </dataValidation>
    <dataValidation type="list" allowBlank="1" showInputMessage="1" showErrorMessage="1" promptTitle="Seleziona" prompt="Selezionare una delle possibili opzioni dal menu a tendina" sqref="F2" xr:uid="{00000000-0002-0000-0800-000004000000}">
      <formula1>$H$2:$H$3</formula1>
      <formula2>0</formula2>
    </dataValidation>
    <dataValidation type="list" allowBlank="1" showInputMessage="1" showErrorMessage="1" promptTitle="Criterio" prompt="Selezionare una delle possibili opzioni dal menu a tendina" sqref="B22" xr:uid="{00000000-0002-0000-0800-000005000000}">
      <formula1>$G$31:$G$36</formula1>
      <formula2>0</formula2>
    </dataValidation>
    <dataValidation type="list" allowBlank="1" showInputMessage="1" showErrorMessage="1" promptTitle="Criterio" prompt="Selezionare una delle possibili opzioni dal menu a tendina" sqref="B19" xr:uid="{00000000-0002-0000-0800-000006000000}">
      <formula1>$G$27:$G$29</formula1>
      <formula2>0</formula2>
    </dataValidation>
    <dataValidation type="list" allowBlank="1" showInputMessage="1" showErrorMessage="1" promptTitle="Criterio" prompt="Selezionare una delle possibili opzioni dal menu a tendina" sqref="B16" xr:uid="{00000000-0002-0000-0800-000007000000}">
      <formula1>$G$22:$G$25</formula1>
      <formula2>0</formula2>
    </dataValidation>
    <dataValidation type="list" allowBlank="1" showInputMessage="1" showErrorMessage="1" promptTitle="Criterio" prompt="Selezionare una delle possibili opzioni dal menu a tendina" sqref="B7" xr:uid="{00000000-0002-0000-0800-000008000000}">
      <formula1>$G$5:$G$10</formula1>
      <formula2>0</formula2>
    </dataValidation>
    <dataValidation type="list" allowBlank="1" showInputMessage="1" showErrorMessage="1" promptTitle="Criterio" prompt="Selezionare una delle possibili opzioni dal menu a tendina" sqref="B13" xr:uid="{00000000-0002-0000-0800-000009000000}">
      <formula1>$G$17:$G$20</formula1>
      <formula2>0</formula2>
    </dataValidation>
    <dataValidation type="list" allowBlank="1" showInputMessage="1" showErrorMessage="1" promptTitle="Criterio" prompt="Selezionare una delle possibili opzioni dal menu a tendina" sqref="B10" xr:uid="{00000000-0002-0000-0800-00000A000000}">
      <formula1>$G$13:$G$15</formula1>
      <formula2>0</formula2>
    </dataValidation>
  </dataValidations>
  <hyperlinks>
    <hyperlink ref="D4" location="'Indice Schede'!A1" display="Torna all'indice" xr:uid="{00000000-0004-0000-0800-000000000000}"/>
  </hyperlinks>
  <pageMargins left="0.7" right="0.7" top="0.75" bottom="0.75" header="0.51180555555555496" footer="0.51180555555555496"/>
  <pageSetup paperSize="9" firstPageNumber="0" fitToHeight="0" orientation="portrait" horizontalDpi="300" verticalDpi="300"/>
  <rowBreaks count="1" manualBreakCount="1">
    <brk id="26" max="16383" man="1"/>
  </rowBreaks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53</vt:i4>
      </vt:variant>
      <vt:variant>
        <vt:lpstr>Intervalli denominati</vt:lpstr>
      </vt:variant>
      <vt:variant>
        <vt:i4>52</vt:i4>
      </vt:variant>
    </vt:vector>
  </HeadingPairs>
  <TitlesOfParts>
    <vt:vector size="105" baseType="lpstr">
      <vt:lpstr>Indice Schede</vt:lpstr>
      <vt:lpstr>Prospetto Finale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Foglio50</vt:lpstr>
      <vt:lpstr>Foglio51</vt:lpstr>
      <vt:lpstr>__xlcn.WorksheetConnection_IndiceSchedeF11F58</vt:lpstr>
      <vt:lpstr>__xlcn.WorksheetConnection_IndiceSchedeN10R63</vt:lpstr>
      <vt:lpstr>__xlcn.WorksheetConnection_RISCHIO2.xlsxIndiceSchedeF10F58</vt:lpstr>
      <vt:lpstr>'1'!Area_stampa</vt:lpstr>
      <vt:lpstr>'10'!Area_stampa</vt:lpstr>
      <vt:lpstr>'11'!Area_stampa</vt:lpstr>
      <vt:lpstr>'12'!Area_stampa</vt:lpstr>
      <vt:lpstr>'13'!Area_stampa</vt:lpstr>
      <vt:lpstr>'14'!Area_stampa</vt:lpstr>
      <vt:lpstr>'15'!Area_stampa</vt:lpstr>
      <vt:lpstr>'16'!Area_stampa</vt:lpstr>
      <vt:lpstr>'17'!Area_stampa</vt:lpstr>
      <vt:lpstr>'18'!Area_stampa</vt:lpstr>
      <vt:lpstr>'19'!Area_stampa</vt:lpstr>
      <vt:lpstr>'2'!Area_stampa</vt:lpstr>
      <vt:lpstr>'20'!Area_stampa</vt:lpstr>
      <vt:lpstr>'21'!Area_stampa</vt:lpstr>
      <vt:lpstr>'22'!Area_stampa</vt:lpstr>
      <vt:lpstr>'23'!Area_stampa</vt:lpstr>
      <vt:lpstr>'24'!Area_stampa</vt:lpstr>
      <vt:lpstr>'25'!Area_stampa</vt:lpstr>
      <vt:lpstr>'26'!Area_stampa</vt:lpstr>
      <vt:lpstr>'27'!Area_stampa</vt:lpstr>
      <vt:lpstr>'28'!Area_stampa</vt:lpstr>
      <vt:lpstr>'29'!Area_stampa</vt:lpstr>
      <vt:lpstr>'3'!Area_stampa</vt:lpstr>
      <vt:lpstr>'30'!Area_stampa</vt:lpstr>
      <vt:lpstr>'31'!Area_stampa</vt:lpstr>
      <vt:lpstr>'32'!Area_stampa</vt:lpstr>
      <vt:lpstr>'33'!Area_stampa</vt:lpstr>
      <vt:lpstr>'34'!Area_stampa</vt:lpstr>
      <vt:lpstr>'35'!Area_stampa</vt:lpstr>
      <vt:lpstr>'36'!Area_stampa</vt:lpstr>
      <vt:lpstr>'37'!Area_stampa</vt:lpstr>
      <vt:lpstr>'38'!Area_stampa</vt:lpstr>
      <vt:lpstr>'39'!Area_stampa</vt:lpstr>
      <vt:lpstr>'4'!Area_stampa</vt:lpstr>
      <vt:lpstr>'40'!Area_stampa</vt:lpstr>
      <vt:lpstr>'41'!Area_stampa</vt:lpstr>
      <vt:lpstr>'42'!Area_stampa</vt:lpstr>
      <vt:lpstr>'43'!Area_stampa</vt:lpstr>
      <vt:lpstr>'44'!Area_stampa</vt:lpstr>
      <vt:lpstr>'47'!Area_stampa</vt:lpstr>
      <vt:lpstr>'48'!Area_stampa</vt:lpstr>
      <vt:lpstr>'49'!Area_stampa</vt:lpstr>
      <vt:lpstr>'5'!Area_stampa</vt:lpstr>
      <vt:lpstr>'6'!Area_stampa</vt:lpstr>
      <vt:lpstr>'7'!Area_stampa</vt:lpstr>
      <vt:lpstr>'8'!Area_stampa</vt:lpstr>
      <vt:lpstr>'9'!Area_stampa</vt:lpstr>
      <vt:lpstr>'Prospetto Finale'!Area_stampa</vt:lpstr>
      <vt:lpstr>Nuova_sched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Moraldi</dc:creator>
  <cp:lastModifiedBy>Roberta</cp:lastModifiedBy>
  <cp:revision>2</cp:revision>
  <cp:lastPrinted>2019-08-12T09:29:20Z</cp:lastPrinted>
  <dcterms:created xsi:type="dcterms:W3CDTF">2017-10-19T12:38:16Z</dcterms:created>
  <dcterms:modified xsi:type="dcterms:W3CDTF">2019-08-12T16:01:43Z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